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13_ncr:1_{CE2A023C-4854-4C43-B3DE-81DED835F321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20" yWindow="-120" windowWidth="29040" windowHeight="1572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2" l="1"/>
  <c r="D15" i="6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U54" i="2" s="1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Z9" i="2"/>
  <c r="T11" i="2"/>
  <c r="U11" i="2" s="1"/>
  <c r="U61" i="2"/>
  <c r="AA102" i="2"/>
  <c r="U17" i="2" l="1"/>
  <c r="AA50" i="2"/>
  <c r="U58" i="2"/>
  <c r="U55" i="2"/>
  <c r="AA161" i="2"/>
  <c r="U106" i="2"/>
  <c r="U132" i="2"/>
  <c r="U152" i="2"/>
  <c r="AA114" i="2"/>
  <c r="AA87" i="2"/>
  <c r="AA40" i="2"/>
  <c r="AA129" i="2"/>
  <c r="AA54" i="2"/>
  <c r="AA94" i="2"/>
  <c r="U28" i="2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AA8" i="2" s="1"/>
  <c r="T3" i="2"/>
  <c r="T2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<sst xmlns="http://schemas.openxmlformats.org/spreadsheetml/2006/main" count="1486" uniqueCount="363">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</sst>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14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0" fillId="3" borderId="0" xfId="0" applyFont="1" applyFill="1" applyAlignment="1">
      <alignment horizontal="center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82" t="s">
        <v>328</v>
      </c>
      <c r="C2" s="183"/>
      <c r="D2" s="183"/>
      <c r="E2" s="183"/>
      <c r="F2" s="183"/>
      <c r="G2" s="183"/>
      <c r="H2" s="183"/>
      <c r="I2" s="183"/>
      <c r="J2" s="184"/>
      <c r="K2" s="2"/>
    </row>
    <row r="3" spans="1:11" ht="14.25" customHeight="1" x14ac:dyDescent="0.25">
      <c r="A3" s="1"/>
      <c r="B3" s="185"/>
      <c r="C3" s="186"/>
      <c r="D3" s="186"/>
      <c r="E3" s="186"/>
      <c r="F3" s="186"/>
      <c r="G3" s="186"/>
      <c r="H3" s="186"/>
      <c r="I3" s="186"/>
      <c r="J3" s="187"/>
      <c r="K3" s="2"/>
    </row>
    <row r="4" spans="1:11" ht="14.25" customHeight="1" x14ac:dyDescent="0.25">
      <c r="A4" s="1"/>
      <c r="B4" s="185"/>
      <c r="C4" s="186"/>
      <c r="D4" s="186"/>
      <c r="E4" s="186"/>
      <c r="F4" s="186"/>
      <c r="G4" s="186"/>
      <c r="H4" s="186"/>
      <c r="I4" s="186"/>
      <c r="J4" s="187"/>
      <c r="K4" s="2"/>
    </row>
    <row r="5" spans="1:11" ht="14.25" customHeight="1" x14ac:dyDescent="0.25">
      <c r="A5" s="1"/>
      <c r="B5" s="188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1" t="s">
        <v>0</v>
      </c>
      <c r="C7" s="183"/>
      <c r="D7" s="183"/>
      <c r="E7" s="183"/>
      <c r="F7" s="183"/>
      <c r="G7" s="183"/>
      <c r="H7" s="183"/>
      <c r="I7" s="183"/>
      <c r="J7" s="184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79"/>
      <c r="F9" s="180"/>
      <c r="G9" s="180"/>
      <c r="H9" s="180"/>
      <c r="I9" s="181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79"/>
      <c r="F11" s="180"/>
      <c r="G11" s="180"/>
      <c r="H11" s="180"/>
      <c r="I11" s="181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2"/>
      <c r="F13" s="180"/>
      <c r="G13" s="180"/>
      <c r="H13" s="180"/>
      <c r="I13" s="181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2"/>
      <c r="F15" s="180"/>
      <c r="G15" s="180"/>
      <c r="H15" s="180"/>
      <c r="I15" s="181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79"/>
      <c r="F17" s="180"/>
      <c r="G17" s="180"/>
      <c r="H17" s="180"/>
      <c r="I17" s="181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79"/>
      <c r="F19" s="180"/>
      <c r="G19" s="180"/>
      <c r="H19" s="180"/>
      <c r="I19" s="181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79"/>
      <c r="F21" s="180"/>
      <c r="G21" s="180"/>
      <c r="H21" s="180"/>
      <c r="I21" s="181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96"/>
      <c r="F23" s="181"/>
      <c r="G23" s="29"/>
      <c r="H23" s="197"/>
      <c r="I23" s="194"/>
      <c r="J23" s="32"/>
      <c r="K23" s="2"/>
    </row>
    <row r="24" spans="1:11" x14ac:dyDescent="0.25">
      <c r="A24" s="1"/>
      <c r="B24" s="12"/>
      <c r="C24" s="13"/>
      <c r="D24" s="13"/>
      <c r="E24" s="198"/>
      <c r="F24" s="194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93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94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94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95" t="s">
        <v>327</v>
      </c>
      <c r="I31" s="189"/>
      <c r="J31" s="190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T4" sqref="T4:U4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199" t="s">
        <v>334</v>
      </c>
      <c r="B2" s="194"/>
      <c r="C2" s="10"/>
      <c r="D2" s="11" t="s">
        <v>1</v>
      </c>
      <c r="E2" s="201" t="s">
        <v>33</v>
      </c>
      <c r="F2" s="180"/>
      <c r="G2" s="181"/>
      <c r="H2" s="16"/>
      <c r="I2" s="210" t="s">
        <v>11</v>
      </c>
      <c r="J2" s="194"/>
      <c r="K2" s="206"/>
      <c r="L2" s="180"/>
      <c r="M2" s="180"/>
      <c r="N2" s="181"/>
      <c r="O2" s="21"/>
      <c r="P2" s="25"/>
      <c r="Q2" s="25"/>
      <c r="R2" s="25"/>
      <c r="S2" s="27" t="str">
        <f>CONCATENATE("Total gross income in ",E2,":")</f>
        <v>Total gross income in March:</v>
      </c>
      <c r="T2" s="211">
        <f>SUM(T9:T161)</f>
        <v>0</v>
      </c>
      <c r="U2" s="212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0"/>
      <c r="B3" s="194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March:</v>
      </c>
      <c r="T3" s="211">
        <f>SUM(U9:U161)</f>
        <v>0</v>
      </c>
      <c r="U3" s="212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0"/>
      <c r="B4" s="194"/>
      <c r="C4" s="10"/>
      <c r="D4" s="11" t="s">
        <v>23</v>
      </c>
      <c r="E4" s="114"/>
      <c r="F4" s="6">
        <v>2025</v>
      </c>
      <c r="G4" s="6"/>
      <c r="H4" s="16"/>
      <c r="I4" s="207" t="s">
        <v>24</v>
      </c>
      <c r="J4" s="194"/>
      <c r="K4" s="206"/>
      <c r="L4" s="180"/>
      <c r="M4" s="180"/>
      <c r="N4" s="181"/>
      <c r="O4" s="21"/>
      <c r="P4" s="25"/>
      <c r="Q4" s="25"/>
      <c r="R4" s="25"/>
      <c r="S4" s="27" t="str">
        <f>CONCATENATE("Total AMA in ",E2,":")</f>
        <v>Total AMA in March:</v>
      </c>
      <c r="T4" s="211">
        <f>ROUNDUP(SUM(AA9:AA161)*0.021,0)</f>
        <v>0</v>
      </c>
      <c r="U4" s="212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08" t="str">
        <f>"(9)"</f>
        <v>(9)</v>
      </c>
      <c r="F6" s="209"/>
      <c r="G6" s="209"/>
      <c r="H6" s="209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04"/>
      <c r="B7" s="202" t="s">
        <v>43</v>
      </c>
      <c r="C7" s="202" t="s">
        <v>44</v>
      </c>
      <c r="D7" s="202" t="s">
        <v>45</v>
      </c>
      <c r="E7" s="202" t="s">
        <v>46</v>
      </c>
      <c r="F7" s="194"/>
      <c r="G7" s="194"/>
      <c r="H7" s="194"/>
      <c r="I7" s="202" t="s">
        <v>47</v>
      </c>
      <c r="J7" s="202" t="s">
        <v>48</v>
      </c>
      <c r="K7" s="202" t="str">
        <f>CONCATENATE("Allowance according to tax card in ",E2)</f>
        <v>Allowance according to tax card in March</v>
      </c>
      <c r="L7" s="202" t="s">
        <v>49</v>
      </c>
      <c r="M7" s="202" t="str">
        <f>CONCATENATE("Taxable days in ",E2)</f>
        <v>Taxable days in March</v>
      </c>
      <c r="N7" s="202" t="s">
        <v>50</v>
      </c>
      <c r="O7" s="202" t="str">
        <f>CONCATENATE("Days with food/acc. in ",$E$2)</f>
        <v>Days with food/acc. in March</v>
      </c>
      <c r="P7" s="202" t="str">
        <f>CONCATENATE("Value of benefits in ",$E$2,", DKK")</f>
        <v>Value of benefits in March, DKK</v>
      </c>
      <c r="Q7" s="202" t="str">
        <f>CONCATENATE("Salary in ",$E$2)</f>
        <v>Salary in March</v>
      </c>
      <c r="R7" s="202" t="s">
        <v>51</v>
      </c>
      <c r="S7" s="202" t="s">
        <v>52</v>
      </c>
      <c r="T7" s="202" t="str">
        <f>CONCATENATE("Gross  income in ",$E$2,", DKK")</f>
        <v>Gross  income in March, DKK</v>
      </c>
      <c r="U7" s="213" t="str">
        <f>CONCATENATE("Withheld tax in ",$E$2,", DKK")</f>
        <v>Withheld tax in March, DKK</v>
      </c>
      <c r="V7" s="74"/>
      <c r="W7" s="76" t="s">
        <v>53</v>
      </c>
      <c r="X7" s="77" t="str">
        <f>CONCATENATE("Allowance in ",$E$2,", DKK")</f>
        <v>Allowance in March, DKK</v>
      </c>
      <c r="Y7" s="77" t="str">
        <f>CONCATENATE("Value of food/acc. in ",$E$2,", DKK")</f>
        <v>Value of food/acc. in March, DKK</v>
      </c>
      <c r="Z7" s="77" t="str">
        <f>CONCATENATE("Salary in ",$E$2,", DKK")</f>
        <v>Salary in March, DKK</v>
      </c>
      <c r="AA7" s="78" t="str">
        <f>CONCATENATE("Gross salary in ",$E$2,", DKK")</f>
        <v>Gross salary in March,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05"/>
      <c r="B8" s="203"/>
      <c r="C8" s="203"/>
      <c r="D8" s="203"/>
      <c r="E8" s="80" t="s">
        <v>28</v>
      </c>
      <c r="F8" s="80" t="s">
        <v>30</v>
      </c>
      <c r="G8" s="80" t="s">
        <v>31</v>
      </c>
      <c r="H8" s="81" t="s">
        <v>54</v>
      </c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14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745.92</v>
      </c>
      <c r="D202" s="145">
        <f>Kurs!D5</f>
        <v>745.96</v>
      </c>
      <c r="E202" s="145">
        <f>Kurs!E5</f>
        <v>0</v>
      </c>
      <c r="F202" s="145">
        <f>Kurs!F5</f>
        <v>0</v>
      </c>
      <c r="G202" s="145">
        <f>Kurs!G5</f>
        <v>0</v>
      </c>
      <c r="H202" s="145">
        <f>Kurs!H5</f>
        <v>0</v>
      </c>
      <c r="I202" s="145">
        <f>Kurs!I5</f>
        <v>0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745.92</v>
      </c>
      <c r="BL202" s="146">
        <f>Kurs!D5</f>
        <v>745.96</v>
      </c>
      <c r="BM202" s="146">
        <f>Kurs!E5</f>
        <v>0</v>
      </c>
      <c r="BN202" s="146">
        <f>Kurs!F5</f>
        <v>0</v>
      </c>
      <c r="BO202" s="146">
        <f>Kurs!G5</f>
        <v>0</v>
      </c>
      <c r="BP202" s="146">
        <f>Kurs!H5</f>
        <v>0</v>
      </c>
      <c r="BQ202" s="146">
        <f>Kurs!I5</f>
        <v>0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716.39</v>
      </c>
      <c r="D203" s="145">
        <f>Kurs!D6</f>
        <v>690.34</v>
      </c>
      <c r="E203" s="145">
        <f>Kurs!E6</f>
        <v>0</v>
      </c>
      <c r="F203" s="145">
        <f>Kurs!F6</f>
        <v>0</v>
      </c>
      <c r="G203" s="145">
        <f>Kurs!G6</f>
        <v>0</v>
      </c>
      <c r="H203" s="145">
        <f>Kurs!H6</f>
        <v>0</v>
      </c>
      <c r="I203" s="145">
        <f>Kurs!I6</f>
        <v>0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716.39</v>
      </c>
      <c r="BL203" s="146">
        <f>Kurs!D6</f>
        <v>690.34</v>
      </c>
      <c r="BM203" s="146">
        <f>Kurs!E6</f>
        <v>0</v>
      </c>
      <c r="BN203" s="146">
        <f>Kurs!F6</f>
        <v>0</v>
      </c>
      <c r="BO203" s="146">
        <f>Kurs!G6</f>
        <v>0</v>
      </c>
      <c r="BP203" s="146">
        <f>Kurs!H6</f>
        <v>0</v>
      </c>
      <c r="BQ203" s="146">
        <f>Kurs!I6</f>
        <v>0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500.85</v>
      </c>
      <c r="D204" s="145">
        <f>Kurs!D7</f>
        <v>480.75</v>
      </c>
      <c r="E204" s="145">
        <f>Kurs!E7</f>
        <v>0</v>
      </c>
      <c r="F204" s="145">
        <f>Kurs!F7</f>
        <v>0</v>
      </c>
      <c r="G204" s="145">
        <f>Kurs!G7</f>
        <v>0</v>
      </c>
      <c r="H204" s="145">
        <f>Kurs!H7</f>
        <v>0</v>
      </c>
      <c r="I204" s="145">
        <f>Kurs!I7</f>
        <v>0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Ooh7q+iiYOIp74MjdpZM/pKtnmEmTmZOsZJrjeghmSGarzUHg1rB6QKyd6yca7Bb4JKCz0TjimIbBpOY6lRv5A==" saltValue="sjHA7wJKSr1ApNR0Try4yA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6"/>
    </row>
    <row r="2" spans="1:16" ht="18" customHeight="1" x14ac:dyDescent="0.25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4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6"/>
      <c r="P3" s="33"/>
    </row>
    <row r="4" spans="1:16" ht="18" customHeight="1" x14ac:dyDescent="0.25">
      <c r="A4" s="222"/>
      <c r="B4" s="222"/>
      <c r="C4" s="200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94"/>
      <c r="H4" s="194"/>
      <c r="I4" s="44" t="str">
        <f>"3 )         N:"</f>
        <v>3 )         N:</v>
      </c>
      <c r="J4" s="218" t="s">
        <v>25</v>
      </c>
      <c r="K4" s="194"/>
      <c r="L4" s="194"/>
      <c r="M4" s="194"/>
      <c r="N4" s="194"/>
      <c r="O4" s="45"/>
      <c r="P4" s="46"/>
    </row>
    <row r="5" spans="1:16" ht="18" customHeight="1" x14ac:dyDescent="0.25">
      <c r="A5" s="222"/>
      <c r="B5" s="222"/>
      <c r="C5" s="200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3"/>
      <c r="H5" s="203"/>
      <c r="I5" s="44" t="str">
        <f>"4 )         F:"</f>
        <v>4 )         F:</v>
      </c>
      <c r="J5" s="219" t="s">
        <v>29</v>
      </c>
      <c r="K5" s="203"/>
      <c r="L5" s="203"/>
      <c r="M5" s="203"/>
      <c r="N5" s="203"/>
      <c r="O5" s="45"/>
      <c r="P5" s="50"/>
    </row>
    <row r="6" spans="1:16" ht="18" customHeight="1" x14ac:dyDescent="0.25">
      <c r="A6" s="222"/>
      <c r="B6" s="222"/>
      <c r="C6" s="200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05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05"/>
      <c r="C3" s="203"/>
      <c r="D3" s="203"/>
      <c r="E3" s="203"/>
      <c r="F3" s="203"/>
      <c r="G3" s="203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D7" sqref="D7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>
        <v>745.92</v>
      </c>
      <c r="D5" s="140">
        <v>745.96</v>
      </c>
      <c r="E5" s="177"/>
      <c r="F5" s="177"/>
      <c r="G5" s="162"/>
      <c r="H5" s="162"/>
      <c r="I5" s="163"/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>
        <v>716.39</v>
      </c>
      <c r="D6" s="140">
        <v>690.34</v>
      </c>
      <c r="E6" s="177"/>
      <c r="F6" s="177"/>
      <c r="G6" s="162"/>
      <c r="H6" s="162"/>
      <c r="I6" s="163"/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>
        <v>500.85</v>
      </c>
      <c r="D7" s="140">
        <v>480.75</v>
      </c>
      <c r="E7" s="177"/>
      <c r="F7" s="177"/>
      <c r="G7" s="162"/>
      <c r="H7" s="162"/>
      <c r="I7" s="163"/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kTObVmSwtoJm3dferUSvBlz+bQ254ZUu3XvGbPqvbvvZDBYEq0R+Jz54XU1L5e+bHoE8OZciuh8wuirE225gTA==" saltValue="Lb3smggEhmPaGsqCzY9ePA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Inge-Marie Jensen Rosing</cp:lastModifiedBy>
  <cp:lastPrinted>2024-06-04T12:04:41Z</cp:lastPrinted>
  <dcterms:created xsi:type="dcterms:W3CDTF">2015-05-04T12:02:48Z</dcterms:created>
  <dcterms:modified xsi:type="dcterms:W3CDTF">2025-08-04T12:47:08Z</dcterms:modified>
</cp:coreProperties>
</file>