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:\Sitecore arbejde\Kurs 2023\"/>
    </mc:Choice>
  </mc:AlternateContent>
  <xr:revisionPtr revIDLastSave="0" documentId="8_{84BC3452-22F0-4E8A-841A-2CB3990241BB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828" yWindow="3168" windowWidth="23040" windowHeight="1220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K207" i="2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K212" i="2" l="1"/>
  <c r="Y35" i="2" s="1"/>
  <c r="T35" i="2" s="1"/>
  <c r="U35" i="2" s="1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F4" i="4"/>
  <c r="AA129" i="2" l="1"/>
  <c r="AA66" i="2"/>
  <c r="U65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<sst xmlns="http://schemas.openxmlformats.org/spreadsheetml/2006/main" count="1487" uniqueCount="363">
  <si>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</si>
  <si>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</si>
  <si>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</si>
  <si>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</si>
  <si>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</si>
  <si>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</si>
  <si>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</si>
  <si>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</si>
  <si>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</si>
  <si>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</si>
  <si>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</si>
  <si>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</si>
  <si>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</si>
  <si>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</si>
  <si>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</si>
  <si>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</si>
  <si>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</si>
  <si>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</si>
  <si>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</si>
  <si>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</si>
  <si>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</si>
  <si>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</si>
  <si>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</si>
  <si>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</si>
  <si>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</si>
  <si>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</si>
  <si>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</si>
  <si>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</si>
  <si>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</si>
  <si>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</si>
  <si>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</si>
  <si>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</si>
  <si>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</si>
  <si>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</si>
  <si>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</si>
  <si>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</si>
  <si>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</si>
  <si>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</si>
  <si>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</si>
  <si>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</si>
  <si>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</si>
  <si>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</si>
  <si>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</si>
  <si>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</si>
  <si>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</si>
  <si>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</si>
  <si>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</si>
  <si>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</si>
  <si>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</si>
  <si>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</si>
  <si>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</si>
  <si>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</si>
  <si>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</si>
  <si>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</si>
  <si>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</si>
  <si>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</si>
  <si>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</si>
  <si>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</si>
  <si>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</si>
  <si>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</si>
  <si>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</si>
  <si>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</si>
  <si>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</si>
  <si>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</si>
  <si>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</si>
  <si>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</si>
  <si>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</si>
  <si>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</si>
  <si>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</si>
  <si>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</si>
  <si>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</si>
  <si>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</si>
  <si>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</si>
  <si>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</si>
  <si>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</si>
  <si>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</si>
  <si>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</si>
  <si>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</si>
  <si>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</si>
  <si>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</si>
  <si>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</si>
  <si>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</si>
  <si>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</si>
  <si>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</si>
  <si>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</si>
  <si>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</si>
  <si>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</si>
  <si>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</si>
  <si>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</si>
  <si>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</si>
  <si>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</si>
  <si>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</si>
  <si>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</si>
  <si>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</si>
  <si>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</si>
  <si>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</si>
  <si>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</si>
  <si>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</si>
  <si>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</si>
  <si>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</si>
  <si>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</si>
  <si>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</si>
  <si>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</si>
  <si>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</si>
  <si>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</si>
  <si>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</si>
  <si>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</si>
  <si>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</si>
  <si>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</si>
  <si>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</si>
  <si>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</si>
  <si>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</si>
  <si>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</si>
  <si>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</si>
  <si>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</si>
  <si>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</si>
  <si>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</si>
  <si>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</si>
  <si>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</si>
  <si>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</si>
  <si>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</si>
  <si>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</si>
  <si>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</si>
  <si>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</si>
  <si>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</si>
  <si>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</si>
  <si>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</si>
  <si>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</si>
  <si>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</si>
  <si>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</si>
  <si>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</si>
  <si>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</si>
  <si>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</si>
  <si>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</si>
  <si>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</si>
  <si>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</si>
  <si>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</si>
  <si>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</si>
  <si>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</si>
  <si>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</si>
  <si>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</si>
  <si>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</si>
  <si>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</si>
  <si>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</si>
  <si>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</si>
  <si>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</si>
  <si>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</si>
  <si>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</si>
  <si>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</si>
  <si>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</si>
  <si>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</si>
  <si>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</si>
  <si>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</si>
  <si>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</si>
  <si>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</si>
  <si>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</si>
  <si>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</si>
  <si>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</si>
  <si>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</si>
  <si>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</si>
  <si>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</si>
  <si>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</si>
  <si>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</si>
  <si>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</si>
  <si>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</si>
  <si>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</si>
  <si>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</si>
  <si>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</si>
  <si>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</si>
  <si>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</si>
  <si>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</si>
  <si>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</si>
  <si>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</si>
  <si>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</si>
  <si>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</si>
  <si>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</si>
  <si>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</si>
  <si>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</si>
  <si>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</si>
  <si>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</si>
  <si>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</si>
  <si>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</si>
  <si>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</si>
  <si>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</si>
  <si>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</si>
  <si>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</si>
  <si>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</si>
  <si>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</si>
  <si>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</si>
  <si>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</si>
  <si>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</si>
  <si>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</si>
  <si>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</si>
  <si>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</si>
  <si>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</si>
  <si>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</si>
  <si>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</si>
  <si>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</si>
  <si>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</si>
  <si>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</si>
  <si>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</si>
  <si>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</si>
  <si>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</si>
  <si>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</si>
  <si>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</si>
  <si>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</si>
  <si>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</si>
  <si>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</si>
  <si>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</si>
  <si>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</si>
  <si>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</si>
  <si>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</si>
  <si>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</si>
  <si>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</si>
  <si>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</si>
  <si>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</si>
  <si>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</si>
  <si>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</si>
  <si>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</si>
  <si>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</si>
  <si>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</si>
  <si>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</si>
  <si>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</si>
  <si>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</si>
  <si>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</si>
  <si>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</si>
  <si>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</si>
  <si>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</si>
  <si>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</si>
  <si>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</si>
  <si>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</si>
  <si>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</si>
  <si>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</si>
  <si>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</si>
  <si>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</si>
  <si>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</si>
  <si>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</si>
  <si>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</si>
  <si>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</si>
  <si>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</si>
  <si>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</si>
  <si>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</si>
  <si>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</si>
  <si>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</si>
  <si>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</si>
  <si>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</si>
  <si>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</si>
  <si>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</si>
  <si>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</si>
  <si>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</si>
  <si>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</si>
  <si>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</si>
  <si>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</si>
  <si>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</si>
  <si>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</si>
  <si>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</si>
  <si>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</si>
  <si>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</si>
  <si>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</si>
  <si>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</si>
  <si>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</si>
  <si>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</si>
  <si>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</si>
  <si>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</si>
  <si>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</si>
  <si>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</si>
  <si>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</si>
  <si>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</si>
  <si>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</si>
  <si>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</si>
  <si>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</si>
  <si>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</si>
  <si>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</si>
  <si>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</si>
  <si>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</si>
  <si>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</si>
  <si>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</si>
  <si>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</si>
  <si>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</si>
  <si>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</si>
  <si>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</si>
  <si>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</si>
  <si>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</si>
  <si>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</si>
  <si>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</si>
  <si>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</si>
  <si>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</si>
  <si>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</si>
  <si>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</si>
  <si>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</si>
  <si>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</si>
  <si>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</si>
  <si>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</si>
  <si>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</si>
  <si>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</si>
  <si>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</si>
  <si>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</si>
  <si>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</si>
  <si>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</si>
  <si>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</si>
  <si>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</si>
  <si>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</si>
  <si>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</si>
  <si>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</si>
  <si>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</si>
  <si>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</si>
  <si>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</si>
  <si>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</si>
  <si>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</si>
  <si>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</si>
  <si>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</si>
  <si>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</si>
  <si>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</si>
  <si>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</si>
  <si>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</si>
  <si>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</si>
  <si>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</si>
  <si>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</si>
  <si>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</si>
  <si>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</si>
  <si>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</si>
  <si>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</si>
  <si>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</si>
  <si>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</si>
  <si>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</si>
  <si>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</si>
  <si>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</si>
  <si>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</si>
  <si>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</si>
  <si>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</si>
  <si>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</si>
  <si>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</si>
  <si>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</si>
  <si>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</si>
  <si>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</si>
  <si>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</si>
  <si>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</si>
  <si>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</si>
  <si>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</si>
  <si>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</si>
  <si>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</si>
  <si>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</si>
  <si>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</si>
  <si>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</si>
  <si>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</si>
  <si>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</si>
  <si>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</si>
  <si>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</si>
  <si>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</si>
  <si>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Full</t>
  </si>
  <si>
    <t>Valutakurser (nationalbanken.dk)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</si>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</sst>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2" fillId="0" borderId="12" xfId="0" applyFont="1" applyBorder="1"/>
    <xf numFmtId="0" fontId="12" fillId="0" borderId="14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9" fillId="3" borderId="0" xfId="0" applyFont="1" applyFill="1" applyAlignment="1">
      <alignment horizontal="center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tabSelected="1" workbookViewId="0">
      <selection activeCell="L6" sqref="L6"/>
    </sheetView>
  </sheetViews>
  <sheetFormatPr defaultColWidth="17.33203125" defaultRowHeight="15" customHeight="1" x14ac:dyDescent="0.3"/>
  <cols>
    <col min="1" max="1" width="1" customWidth="1"/>
    <col min="2" max="2" width="7" customWidth="1"/>
    <col min="3" max="3" width="25" customWidth="1"/>
    <col min="4" max="4" width="3.44140625" customWidth="1"/>
    <col min="5" max="9" width="9.109375" customWidth="1"/>
    <col min="10" max="10" width="4.109375" customWidth="1"/>
    <col min="11" max="11" width="9.109375" customWidth="1"/>
  </cols>
  <sheetData>
    <row r="1" spans="1:11" ht="15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3">
      <c r="A2" s="1"/>
      <c r="B2" s="182" t="s">
        <v>328</v>
      </c>
      <c r="C2" s="183"/>
      <c r="D2" s="183"/>
      <c r="E2" s="183"/>
      <c r="F2" s="183"/>
      <c r="G2" s="183"/>
      <c r="H2" s="183"/>
      <c r="I2" s="183"/>
      <c r="J2" s="184"/>
      <c r="K2" s="2"/>
    </row>
    <row r="3" spans="1:11" ht="14.25" customHeight="1" x14ac:dyDescent="0.3">
      <c r="A3" s="1"/>
      <c r="B3" s="185"/>
      <c r="C3" s="186"/>
      <c r="D3" s="186"/>
      <c r="E3" s="186"/>
      <c r="F3" s="186"/>
      <c r="G3" s="186"/>
      <c r="H3" s="186"/>
      <c r="I3" s="186"/>
      <c r="J3" s="187"/>
      <c r="K3" s="2"/>
    </row>
    <row r="4" spans="1:11" ht="14.25" customHeight="1" x14ac:dyDescent="0.3">
      <c r="A4" s="1"/>
      <c r="B4" s="185"/>
      <c r="C4" s="186"/>
      <c r="D4" s="186"/>
      <c r="E4" s="186"/>
      <c r="F4" s="186"/>
      <c r="G4" s="186"/>
      <c r="H4" s="186"/>
      <c r="I4" s="186"/>
      <c r="J4" s="187"/>
      <c r="K4" s="2"/>
    </row>
    <row r="5" spans="1:11" ht="14.25" customHeight="1" x14ac:dyDescent="0.3">
      <c r="A5" s="1"/>
      <c r="B5" s="188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3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3">
      <c r="A7" s="1"/>
      <c r="B7" s="191" t="s">
        <v>0</v>
      </c>
      <c r="C7" s="183"/>
      <c r="D7" s="183"/>
      <c r="E7" s="183"/>
      <c r="F7" s="183"/>
      <c r="G7" s="183"/>
      <c r="H7" s="183"/>
      <c r="I7" s="183"/>
      <c r="J7" s="184"/>
      <c r="K7" s="2"/>
    </row>
    <row r="8" spans="1:11" ht="14.25" customHeight="1" x14ac:dyDescent="0.3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3">
      <c r="A9" s="1"/>
      <c r="B9" s="12"/>
      <c r="C9" s="13" t="s">
        <v>10</v>
      </c>
      <c r="D9" s="13"/>
      <c r="E9" s="179"/>
      <c r="F9" s="180"/>
      <c r="G9" s="180"/>
      <c r="H9" s="180"/>
      <c r="I9" s="181"/>
      <c r="J9" s="17"/>
      <c r="K9" s="2"/>
    </row>
    <row r="10" spans="1:11" ht="14.25" customHeight="1" x14ac:dyDescent="0.3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3">
      <c r="A11" s="1"/>
      <c r="B11" s="12"/>
      <c r="C11" s="13" t="s">
        <v>333</v>
      </c>
      <c r="D11" s="13"/>
      <c r="E11" s="179"/>
      <c r="F11" s="180"/>
      <c r="G11" s="180"/>
      <c r="H11" s="180"/>
      <c r="I11" s="181"/>
      <c r="J11" s="17"/>
      <c r="K11" s="2"/>
    </row>
    <row r="12" spans="1:11" ht="14.25" customHeight="1" x14ac:dyDescent="0.3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3">
      <c r="A13" s="1"/>
      <c r="B13" s="12"/>
      <c r="C13" s="20" t="s">
        <v>12</v>
      </c>
      <c r="D13" s="13"/>
      <c r="E13" s="192"/>
      <c r="F13" s="180"/>
      <c r="G13" s="180"/>
      <c r="H13" s="180"/>
      <c r="I13" s="181"/>
      <c r="J13" s="17"/>
      <c r="K13" s="2"/>
    </row>
    <row r="14" spans="1:11" ht="14.4" x14ac:dyDescent="0.3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3">
      <c r="A15" s="1"/>
      <c r="B15" s="12"/>
      <c r="C15" s="23" t="s">
        <v>14</v>
      </c>
      <c r="D15" s="24"/>
      <c r="E15" s="192"/>
      <c r="F15" s="180"/>
      <c r="G15" s="180"/>
      <c r="H15" s="180"/>
      <c r="I15" s="181"/>
      <c r="J15" s="17"/>
      <c r="K15" s="2"/>
    </row>
    <row r="16" spans="1:11" ht="14.4" x14ac:dyDescent="0.3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ht="14.4" x14ac:dyDescent="0.3">
      <c r="A17" s="1"/>
      <c r="B17" s="12"/>
      <c r="C17" s="13" t="s">
        <v>16</v>
      </c>
      <c r="D17" s="13"/>
      <c r="E17" s="179"/>
      <c r="F17" s="180"/>
      <c r="G17" s="180"/>
      <c r="H17" s="180"/>
      <c r="I17" s="181"/>
      <c r="J17" s="17"/>
      <c r="K17" s="2"/>
    </row>
    <row r="18" spans="1:11" ht="14.4" x14ac:dyDescent="0.3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ht="14.4" x14ac:dyDescent="0.3">
      <c r="A19" s="1"/>
      <c r="B19" s="12"/>
      <c r="C19" s="13" t="s">
        <v>17</v>
      </c>
      <c r="D19" s="13"/>
      <c r="E19" s="179"/>
      <c r="F19" s="180"/>
      <c r="G19" s="180"/>
      <c r="H19" s="180"/>
      <c r="I19" s="181"/>
      <c r="J19" s="17"/>
      <c r="K19" s="2"/>
    </row>
    <row r="20" spans="1:11" ht="14.4" x14ac:dyDescent="0.3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ht="14.4" x14ac:dyDescent="0.3">
      <c r="A21" s="1"/>
      <c r="B21" s="12"/>
      <c r="C21" s="13" t="s">
        <v>18</v>
      </c>
      <c r="D21" s="13"/>
      <c r="E21" s="179"/>
      <c r="F21" s="180"/>
      <c r="G21" s="180"/>
      <c r="H21" s="180"/>
      <c r="I21" s="181"/>
      <c r="J21" s="17"/>
      <c r="K21" s="2"/>
    </row>
    <row r="22" spans="1:11" ht="14.4" x14ac:dyDescent="0.3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ht="14.4" x14ac:dyDescent="0.3">
      <c r="A23" s="1"/>
      <c r="B23" s="12"/>
      <c r="C23" s="13" t="s">
        <v>19</v>
      </c>
      <c r="D23" s="13"/>
      <c r="E23" s="196"/>
      <c r="F23" s="181"/>
      <c r="G23" s="29"/>
      <c r="H23" s="197"/>
      <c r="I23" s="194"/>
      <c r="J23" s="32"/>
      <c r="K23" s="2"/>
    </row>
    <row r="24" spans="1:11" ht="14.4" x14ac:dyDescent="0.3">
      <c r="A24" s="1"/>
      <c r="B24" s="12"/>
      <c r="C24" s="13"/>
      <c r="D24" s="13"/>
      <c r="E24" s="198"/>
      <c r="F24" s="194"/>
      <c r="G24" s="13"/>
      <c r="H24" s="38"/>
      <c r="I24" s="38"/>
      <c r="J24" s="32"/>
      <c r="K24" s="2"/>
    </row>
    <row r="25" spans="1:11" ht="14.4" x14ac:dyDescent="0.3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3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ht="14.4" x14ac:dyDescent="0.3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ht="14.4" x14ac:dyDescent="0.3">
      <c r="A28" s="1"/>
      <c r="B28" s="12"/>
      <c r="C28" s="193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ht="14.4" x14ac:dyDescent="0.3">
      <c r="A29" s="1"/>
      <c r="B29" s="12"/>
      <c r="C29" s="194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ht="14.4" x14ac:dyDescent="0.3">
      <c r="A30" s="1"/>
      <c r="B30" s="12"/>
      <c r="C30" s="194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3">
      <c r="A31" s="1"/>
      <c r="B31" s="61"/>
      <c r="C31" s="63"/>
      <c r="D31" s="65"/>
      <c r="E31" s="67"/>
      <c r="F31" s="72"/>
      <c r="G31" s="67"/>
      <c r="H31" s="195" t="s">
        <v>327</v>
      </c>
      <c r="I31" s="189"/>
      <c r="J31" s="190"/>
      <c r="K31" s="2"/>
    </row>
    <row r="32" spans="1:11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ht="14.4" x14ac:dyDescent="0.3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ht="14.4" x14ac:dyDescent="0.3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ht="14.4" x14ac:dyDescent="0.3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ht="14.4" x14ac:dyDescent="0.3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ht="14.4" x14ac:dyDescent="0.3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ht="14.4" x14ac:dyDescent="0.3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ht="14.4" x14ac:dyDescent="0.3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ht="14.4" x14ac:dyDescent="0.3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ht="14.4" x14ac:dyDescent="0.3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ht="14.4" x14ac:dyDescent="0.3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ht="14.4" x14ac:dyDescent="0.3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ht="14.4" x14ac:dyDescent="0.3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ht="14.4" x14ac:dyDescent="0.3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ht="14.4" x14ac:dyDescent="0.3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ht="14.4" x14ac:dyDescent="0.3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ht="14.4" x14ac:dyDescent="0.3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ht="14.4" x14ac:dyDescent="0.3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ht="14.4" x14ac:dyDescent="0.3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ht="14.4" x14ac:dyDescent="0.3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ht="14.4" x14ac:dyDescent="0.3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ht="14.4" x14ac:dyDescent="0.3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ht="14.4" x14ac:dyDescent="0.3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ht="14.4" x14ac:dyDescent="0.3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ht="14.4" x14ac:dyDescent="0.3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ht="14.4" x14ac:dyDescent="0.3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ht="14.4" x14ac:dyDescent="0.3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ht="14.4" x14ac:dyDescent="0.3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ht="14.4" x14ac:dyDescent="0.3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ht="14.4" x14ac:dyDescent="0.3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ht="14.4" x14ac:dyDescent="0.3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ht="14.4" x14ac:dyDescent="0.3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ht="14.4" x14ac:dyDescent="0.3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ht="14.4" x14ac:dyDescent="0.3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ht="14.4" x14ac:dyDescent="0.3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ht="14.4" x14ac:dyDescent="0.3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ht="14.4" x14ac:dyDescent="0.3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ht="14.4" x14ac:dyDescent="0.3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ht="14.4" x14ac:dyDescent="0.3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ht="14.4" x14ac:dyDescent="0.3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ht="14.4" x14ac:dyDescent="0.3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ht="14.4" x14ac:dyDescent="0.3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ht="14.4" x14ac:dyDescent="0.3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ht="14.4" x14ac:dyDescent="0.3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ht="14.4" x14ac:dyDescent="0.3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ht="14.4" x14ac:dyDescent="0.3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ht="14.4" x14ac:dyDescent="0.3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ht="14.4" x14ac:dyDescent="0.3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ht="14.4" x14ac:dyDescent="0.3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ht="14.4" x14ac:dyDescent="0.3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ht="14.4" x14ac:dyDescent="0.3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ht="14.4" x14ac:dyDescent="0.3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ht="14.4" x14ac:dyDescent="0.3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ht="14.4" x14ac:dyDescent="0.3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ht="14.4" x14ac:dyDescent="0.3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ht="14.4" x14ac:dyDescent="0.3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ht="14.4" x14ac:dyDescent="0.3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ht="14.4" x14ac:dyDescent="0.3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ht="14.4" x14ac:dyDescent="0.3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ht="14.4" x14ac:dyDescent="0.3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ht="14.4" x14ac:dyDescent="0.3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ht="14.4" x14ac:dyDescent="0.3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ht="14.4" x14ac:dyDescent="0.3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ht="14.4" x14ac:dyDescent="0.3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ht="14.4" x14ac:dyDescent="0.3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ht="14.4" x14ac:dyDescent="0.3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ht="14.4" x14ac:dyDescent="0.3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ht="14.4" x14ac:dyDescent="0.3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ht="14.4" x14ac:dyDescent="0.3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ht="14.4" x14ac:dyDescent="0.3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ht="14.4" x14ac:dyDescent="0.3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ht="14.4" x14ac:dyDescent="0.3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ht="14.4" x14ac:dyDescent="0.3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ht="14.4" x14ac:dyDescent="0.3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ht="14.4" x14ac:dyDescent="0.3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ht="14.4" x14ac:dyDescent="0.3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ht="14.4" x14ac:dyDescent="0.3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ht="14.4" x14ac:dyDescent="0.3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ht="14.4" x14ac:dyDescent="0.3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ht="14.4" x14ac:dyDescent="0.3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ht="14.4" x14ac:dyDescent="0.3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ht="14.4" x14ac:dyDescent="0.3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ht="14.4" x14ac:dyDescent="0.3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ht="14.4" x14ac:dyDescent="0.3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ht="14.4" x14ac:dyDescent="0.3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ht="14.4" x14ac:dyDescent="0.3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ht="14.4" x14ac:dyDescent="0.3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ht="14.4" x14ac:dyDescent="0.3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ht="14.4" x14ac:dyDescent="0.3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ht="14.4" x14ac:dyDescent="0.3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ht="14.4" x14ac:dyDescent="0.3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ht="14.4" x14ac:dyDescent="0.3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ht="14.4" x14ac:dyDescent="0.3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ht="14.4" x14ac:dyDescent="0.3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ht="14.4" x14ac:dyDescent="0.3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ht="14.4" x14ac:dyDescent="0.3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ht="14.4" x14ac:dyDescent="0.3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ht="14.4" x14ac:dyDescent="0.3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ht="14.4" x14ac:dyDescent="0.3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ht="14.4" x14ac:dyDescent="0.3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ht="14.4" x14ac:dyDescent="0.3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ht="14.4" x14ac:dyDescent="0.3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ht="14.4" x14ac:dyDescent="0.3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ht="14.4" x14ac:dyDescent="0.3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ht="14.4" x14ac:dyDescent="0.3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ht="14.4" x14ac:dyDescent="0.3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ht="14.4" x14ac:dyDescent="0.3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ht="14.4" x14ac:dyDescent="0.3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ht="14.4" x14ac:dyDescent="0.3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ht="14.4" x14ac:dyDescent="0.3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ht="14.4" x14ac:dyDescent="0.3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ht="14.4" x14ac:dyDescent="0.3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ht="14.4" x14ac:dyDescent="0.3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ht="14.4" x14ac:dyDescent="0.3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ht="14.4" x14ac:dyDescent="0.3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ht="14.4" x14ac:dyDescent="0.3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ht="14.4" x14ac:dyDescent="0.3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ht="14.4" x14ac:dyDescent="0.3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ht="14.4" x14ac:dyDescent="0.3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ht="14.4" x14ac:dyDescent="0.3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ht="14.4" x14ac:dyDescent="0.3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ht="14.4" x14ac:dyDescent="0.3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ht="14.4" x14ac:dyDescent="0.3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ht="14.4" x14ac:dyDescent="0.3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ht="14.4" x14ac:dyDescent="0.3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ht="14.4" x14ac:dyDescent="0.3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ht="14.4" x14ac:dyDescent="0.3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ht="14.4" x14ac:dyDescent="0.3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ht="14.4" x14ac:dyDescent="0.3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ht="14.4" x14ac:dyDescent="0.3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ht="14.4" x14ac:dyDescent="0.3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ht="14.4" x14ac:dyDescent="0.3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ht="14.4" x14ac:dyDescent="0.3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ht="14.4" x14ac:dyDescent="0.3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ht="14.4" x14ac:dyDescent="0.3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ht="14.4" x14ac:dyDescent="0.3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ht="14.4" x14ac:dyDescent="0.3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ht="14.4" x14ac:dyDescent="0.3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ht="14.4" x14ac:dyDescent="0.3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ht="14.4" x14ac:dyDescent="0.3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ht="14.4" x14ac:dyDescent="0.3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ht="14.4" x14ac:dyDescent="0.3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ht="14.4" x14ac:dyDescent="0.3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ht="14.4" x14ac:dyDescent="0.3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ht="14.4" x14ac:dyDescent="0.3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ht="14.4" x14ac:dyDescent="0.3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ht="14.4" x14ac:dyDescent="0.3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ht="14.4" x14ac:dyDescent="0.3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ht="14.4" x14ac:dyDescent="0.3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ht="14.4" x14ac:dyDescent="0.3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ht="14.4" x14ac:dyDescent="0.3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ht="14.4" x14ac:dyDescent="0.3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ht="14.4" x14ac:dyDescent="0.3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ht="14.4" x14ac:dyDescent="0.3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ht="14.4" x14ac:dyDescent="0.3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ht="14.4" x14ac:dyDescent="0.3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ht="14.4" x14ac:dyDescent="0.3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ht="14.4" x14ac:dyDescent="0.3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ht="14.4" x14ac:dyDescent="0.3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ht="14.4" x14ac:dyDescent="0.3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ht="14.4" x14ac:dyDescent="0.3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ht="14.4" x14ac:dyDescent="0.3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ht="14.4" x14ac:dyDescent="0.3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ht="14.4" x14ac:dyDescent="0.3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ht="14.4" x14ac:dyDescent="0.3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ht="14.4" x14ac:dyDescent="0.3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ht="14.4" x14ac:dyDescent="0.3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ht="14.4" x14ac:dyDescent="0.3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ht="14.4" x14ac:dyDescent="0.3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ht="14.4" x14ac:dyDescent="0.3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ht="14.4" x14ac:dyDescent="0.3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ht="14.4" x14ac:dyDescent="0.3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ht="14.4" x14ac:dyDescent="0.3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ht="14.4" x14ac:dyDescent="0.3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ht="14.4" x14ac:dyDescent="0.3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ht="14.4" x14ac:dyDescent="0.3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ht="14.4" x14ac:dyDescent="0.3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ht="14.4" x14ac:dyDescent="0.3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ht="14.4" x14ac:dyDescent="0.3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ht="14.4" x14ac:dyDescent="0.3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ht="14.4" x14ac:dyDescent="0.3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ht="14.4" x14ac:dyDescent="0.3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ht="14.4" x14ac:dyDescent="0.3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ht="14.4" x14ac:dyDescent="0.3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ht="14.4" x14ac:dyDescent="0.3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ht="14.4" x14ac:dyDescent="0.3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ht="14.4" x14ac:dyDescent="0.3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ht="14.4" x14ac:dyDescent="0.3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ht="14.4" x14ac:dyDescent="0.3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ht="14.4" x14ac:dyDescent="0.3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ht="14.4" x14ac:dyDescent="0.3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ht="14.4" x14ac:dyDescent="0.3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3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C28:C30"/>
    <mergeCell ref="H31:J31"/>
    <mergeCell ref="E19:I19"/>
    <mergeCell ref="E21:I21"/>
    <mergeCell ref="E23:F23"/>
    <mergeCell ref="H23:I23"/>
    <mergeCell ref="E24:F24"/>
    <mergeCell ref="E17:I17"/>
    <mergeCell ref="B2:J5"/>
    <mergeCell ref="B7:J7"/>
    <mergeCell ref="E9:I9"/>
    <mergeCell ref="E11:I11"/>
    <mergeCell ref="E15:I15"/>
    <mergeCell ref="E13:I13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117" activePane="bottomRight" state="frozen"/>
      <selection pane="topRight" activeCell="D1" sqref="D1"/>
      <selection pane="bottomLeft" activeCell="A9" sqref="A9"/>
      <selection pane="bottomRight" activeCell="G4" sqref="G4"/>
    </sheetView>
  </sheetViews>
  <sheetFormatPr defaultColWidth="17.33203125" defaultRowHeight="15" customHeight="1" x14ac:dyDescent="0.3"/>
  <cols>
    <col min="1" max="1" width="2.5546875" customWidth="1"/>
    <col min="2" max="4" width="7.6640625" customWidth="1"/>
    <col min="5" max="5" width="2.88671875" customWidth="1"/>
    <col min="6" max="6" width="4.33203125" customWidth="1"/>
    <col min="7" max="7" width="4" customWidth="1"/>
    <col min="8" max="8" width="4.33203125" customWidth="1"/>
    <col min="9" max="9" width="7.6640625" customWidth="1"/>
    <col min="10" max="10" width="6.88671875" customWidth="1"/>
    <col min="11" max="11" width="8" customWidth="1"/>
    <col min="12" max="12" width="8.44140625" customWidth="1"/>
    <col min="13" max="13" width="7.109375" customWidth="1"/>
    <col min="14" max="14" width="4.6640625" customWidth="1"/>
    <col min="15" max="15" width="7.109375" customWidth="1"/>
    <col min="16" max="16" width="7.44140625" customWidth="1"/>
    <col min="17" max="17" width="7.109375" customWidth="1"/>
    <col min="18" max="18" width="6.6640625" customWidth="1"/>
    <col min="19" max="19" width="4.5546875" customWidth="1"/>
    <col min="20" max="21" width="7.44140625" customWidth="1"/>
    <col min="22" max="22" width="2" customWidth="1"/>
    <col min="23" max="23" width="11.6640625" customWidth="1"/>
    <col min="24" max="24" width="12.5546875" customWidth="1"/>
    <col min="25" max="25" width="12.109375" customWidth="1"/>
    <col min="26" max="26" width="10.5546875" customWidth="1"/>
    <col min="27" max="27" width="12.44140625" customWidth="1"/>
    <col min="28" max="28" width="9.33203125" customWidth="1"/>
    <col min="29" max="29" width="9.109375" customWidth="1"/>
    <col min="30" max="33" width="9.33203125" customWidth="1"/>
    <col min="34" max="50" width="9.109375" customWidth="1"/>
    <col min="51" max="51" width="9.33203125" customWidth="1"/>
    <col min="52" max="62" width="9.109375" customWidth="1"/>
    <col min="63" max="63" width="10.33203125" customWidth="1"/>
    <col min="64" max="72" width="9.109375" customWidth="1"/>
    <col min="73" max="73" width="9.44140625" customWidth="1"/>
    <col min="74" max="76" width="9.109375" customWidth="1"/>
  </cols>
  <sheetData>
    <row r="1" spans="1:76" ht="4.5" customHeigh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3">
      <c r="A2" s="199" t="s">
        <v>334</v>
      </c>
      <c r="B2" s="194"/>
      <c r="C2" s="10"/>
      <c r="D2" s="11" t="s">
        <v>1</v>
      </c>
      <c r="E2" s="201" t="s">
        <v>9</v>
      </c>
      <c r="F2" s="180"/>
      <c r="G2" s="181"/>
      <c r="H2" s="16"/>
      <c r="I2" s="210" t="s">
        <v>11</v>
      </c>
      <c r="J2" s="194"/>
      <c r="K2" s="206"/>
      <c r="L2" s="180"/>
      <c r="M2" s="180"/>
      <c r="N2" s="181"/>
      <c r="O2" s="21"/>
      <c r="P2" s="25"/>
      <c r="Q2" s="25"/>
      <c r="R2" s="25"/>
      <c r="S2" s="27" t="str">
        <f>CONCATENATE("Total gross income in ",E2,":")</f>
        <v>Total gross income in January:</v>
      </c>
      <c r="T2" s="211">
        <f>SUM(T9:T161)</f>
        <v>0</v>
      </c>
      <c r="U2" s="212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3">
      <c r="A3" s="200"/>
      <c r="B3" s="194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January:</v>
      </c>
      <c r="T3" s="211">
        <f>SUM(U9:U161)</f>
        <v>0</v>
      </c>
      <c r="U3" s="212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3">
      <c r="A4" s="200"/>
      <c r="B4" s="194"/>
      <c r="C4" s="10"/>
      <c r="D4" s="11" t="s">
        <v>23</v>
      </c>
      <c r="E4" s="114"/>
      <c r="F4" s="6">
        <v>2023</v>
      </c>
      <c r="G4" s="6"/>
      <c r="H4" s="16"/>
      <c r="I4" s="207" t="s">
        <v>24</v>
      </c>
      <c r="J4" s="194"/>
      <c r="K4" s="206"/>
      <c r="L4" s="180"/>
      <c r="M4" s="180"/>
      <c r="N4" s="181"/>
      <c r="O4" s="21"/>
      <c r="P4" s="25"/>
      <c r="Q4" s="25"/>
      <c r="R4" s="25"/>
      <c r="S4" s="27" t="str">
        <f>CONCATENATE("Total AMA in ",E2,":")</f>
        <v>Total AMA in January:</v>
      </c>
      <c r="T4" s="211">
        <f>ROUNDUP(SUM(AA9:AA161)*0.011,0)</f>
        <v>0</v>
      </c>
      <c r="U4" s="212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3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3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8" t="str">
        <f>"(9)"</f>
        <v>(9)</v>
      </c>
      <c r="F6" s="209"/>
      <c r="G6" s="209"/>
      <c r="H6" s="209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3">
      <c r="A7" s="204"/>
      <c r="B7" s="202" t="s">
        <v>43</v>
      </c>
      <c r="C7" s="202" t="s">
        <v>44</v>
      </c>
      <c r="D7" s="202" t="s">
        <v>45</v>
      </c>
      <c r="E7" s="202" t="s">
        <v>46</v>
      </c>
      <c r="F7" s="194"/>
      <c r="G7" s="194"/>
      <c r="H7" s="194"/>
      <c r="I7" s="202" t="s">
        <v>47</v>
      </c>
      <c r="J7" s="202" t="s">
        <v>48</v>
      </c>
      <c r="K7" s="202" t="str">
        <f>CONCATENATE("Allowance according to tax card in ",E2)</f>
        <v>Allowance according to tax card in January</v>
      </c>
      <c r="L7" s="202" t="s">
        <v>49</v>
      </c>
      <c r="M7" s="202" t="str">
        <f>CONCATENATE("Taxable days in ",E2)</f>
        <v>Taxable days in January</v>
      </c>
      <c r="N7" s="202" t="s">
        <v>50</v>
      </c>
      <c r="O7" s="202" t="str">
        <f>CONCATENATE("Days with food/acc. in ",$E$2)</f>
        <v>Days with food/acc. in January</v>
      </c>
      <c r="P7" s="202" t="str">
        <f>CONCATENATE("Value of benefits in ",$E$2,", DKK")</f>
        <v>Value of benefits in January, DKK</v>
      </c>
      <c r="Q7" s="202" t="str">
        <f>CONCATENATE("Salary in ",$E$2)</f>
        <v>Salary in January</v>
      </c>
      <c r="R7" s="202" t="s">
        <v>51</v>
      </c>
      <c r="S7" s="202" t="s">
        <v>52</v>
      </c>
      <c r="T7" s="202" t="str">
        <f>CONCATENATE("Gross  income in ",$E$2,", DKK")</f>
        <v>Gross  income in January, DKK</v>
      </c>
      <c r="U7" s="213" t="str">
        <f>CONCATENATE("Withheld tax in ",$E$2,", DKK")</f>
        <v>Withheld tax in January, DKK</v>
      </c>
      <c r="V7" s="74"/>
      <c r="W7" s="76" t="s">
        <v>53</v>
      </c>
      <c r="X7" s="77" t="str">
        <f>CONCATENATE("Allowance in ",$E$2,", DKK")</f>
        <v>Allowance in January, DKK</v>
      </c>
      <c r="Y7" s="77" t="str">
        <f>CONCATENATE("Value of food/acc. in ",$E$2,", DKK")</f>
        <v>Value of food/acc. in January, DKK</v>
      </c>
      <c r="Z7" s="77" t="str">
        <f>CONCATENATE("Salary in ",$E$2,", DKK")</f>
        <v>Salary in January, DKK</v>
      </c>
      <c r="AA7" s="78" t="str">
        <f>CONCATENATE("Gross salary in ",$E$2,", DKK")</f>
        <v>Gross salary in January,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3">
      <c r="A8" s="205"/>
      <c r="B8" s="203"/>
      <c r="C8" s="203"/>
      <c r="D8" s="203"/>
      <c r="E8" s="80" t="s">
        <v>28</v>
      </c>
      <c r="F8" s="80" t="s">
        <v>30</v>
      </c>
      <c r="G8" s="80" t="s">
        <v>31</v>
      </c>
      <c r="H8" s="81" t="s">
        <v>54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14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3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349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3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3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3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3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3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3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3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3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3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3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3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3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3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3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3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3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3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3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3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3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3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3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3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3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3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3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3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3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3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3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3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3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3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3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3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3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3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3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3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3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3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3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3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3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3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3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3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3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3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3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3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3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3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3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3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3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3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3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3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3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3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3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3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3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3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3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3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3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3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3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3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3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3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3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3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3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3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3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3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3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3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3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3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3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3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3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3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3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3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3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3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3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3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3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3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3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3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3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3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3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3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3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3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3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3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3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3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3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3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3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3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3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3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3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3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3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3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3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3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3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3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3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3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3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3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3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3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3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3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3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3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3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3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3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3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3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3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3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3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3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3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3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3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3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3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3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3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3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3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3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3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3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3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3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3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3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3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3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3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3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3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3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3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3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3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3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3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3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3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3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3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3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3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3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3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3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3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3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3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3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3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3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3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3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3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3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3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3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3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3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3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3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2023M01</v>
      </c>
      <c r="BK201" s="145" t="str">
        <f>Kurs!C4</f>
        <v>2023M02</v>
      </c>
      <c r="BL201" s="145" t="str">
        <f>Kurs!D4</f>
        <v>2023M03</v>
      </c>
      <c r="BM201" s="145" t="str">
        <f>Kurs!E4</f>
        <v>2023M04</v>
      </c>
      <c r="BN201" s="145" t="str">
        <f>Kurs!F4</f>
        <v>2023M05</v>
      </c>
      <c r="BO201" s="145" t="str">
        <f>Kurs!G4</f>
        <v>2023M06</v>
      </c>
      <c r="BP201" s="145" t="str">
        <f>Kurs!H4</f>
        <v>2023M07</v>
      </c>
      <c r="BQ201" s="145" t="str">
        <f>Kurs!I4</f>
        <v>2023M08</v>
      </c>
      <c r="BR201" s="145" t="str">
        <f>Kurs!J4</f>
        <v>2023M09</v>
      </c>
      <c r="BS201" s="145" t="str">
        <f>Kurs!K4</f>
        <v>2023M10</v>
      </c>
      <c r="BT201" s="145" t="str">
        <f>Kurs!L4</f>
        <v>2023M11</v>
      </c>
      <c r="BU201" s="145" t="str">
        <f>Kurs!M4</f>
        <v>2023M12</v>
      </c>
      <c r="BV201" s="130"/>
      <c r="BW201" s="130"/>
      <c r="BX201" s="47"/>
      <c r="BY201" s="128"/>
    </row>
    <row r="202" spans="1:77" ht="22.5" customHeight="1" x14ac:dyDescent="0.3">
      <c r="A202" s="172" t="s">
        <v>97</v>
      </c>
      <c r="B202" s="146">
        <f>Kurs!B5</f>
        <v>743.83090000000004</v>
      </c>
      <c r="C202" s="146">
        <f>Kurs!C5</f>
        <v>0</v>
      </c>
      <c r="D202" s="146">
        <f>Kurs!D5</f>
        <v>0</v>
      </c>
      <c r="E202" s="146">
        <f>Kurs!E5</f>
        <v>0</v>
      </c>
      <c r="F202" s="146">
        <f>Kurs!F5</f>
        <v>0</v>
      </c>
      <c r="G202" s="146">
        <f>Kurs!G5</f>
        <v>0</v>
      </c>
      <c r="H202" s="146">
        <f>Kurs!H5</f>
        <v>0</v>
      </c>
      <c r="I202" s="146" t="str">
        <f>Kurs!I5</f>
        <v xml:space="preserve"> </v>
      </c>
      <c r="J202" s="146">
        <f>Kurs!J5</f>
        <v>0</v>
      </c>
      <c r="K202" s="146">
        <f>Kurs!K5</f>
        <v>0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743.83090000000004</v>
      </c>
      <c r="BK202" s="147">
        <f>Kurs!C5</f>
        <v>0</v>
      </c>
      <c r="BL202" s="147">
        <f>Kurs!D5</f>
        <v>0</v>
      </c>
      <c r="BM202" s="147">
        <f>Kurs!E5</f>
        <v>0</v>
      </c>
      <c r="BN202" s="147">
        <f>Kurs!F5</f>
        <v>0</v>
      </c>
      <c r="BO202" s="147">
        <f>Kurs!G5</f>
        <v>0</v>
      </c>
      <c r="BP202" s="147">
        <f>Kurs!H5</f>
        <v>0</v>
      </c>
      <c r="BQ202" s="147" t="str">
        <f>Kurs!I5</f>
        <v xml:space="preserve"> </v>
      </c>
      <c r="BR202" s="147">
        <f>Kurs!J5</f>
        <v>0</v>
      </c>
      <c r="BS202" s="147">
        <f>Kurs!K5</f>
        <v>0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3">
      <c r="A203" s="172" t="s">
        <v>59</v>
      </c>
      <c r="B203" s="146">
        <f>Kurs!B6</f>
        <v>690.79</v>
      </c>
      <c r="C203" s="146">
        <f>Kurs!C6</f>
        <v>0</v>
      </c>
      <c r="D203" s="146">
        <f>Kurs!D6</f>
        <v>0</v>
      </c>
      <c r="E203" s="146">
        <f>Kurs!E6</f>
        <v>0</v>
      </c>
      <c r="F203" s="146">
        <f>Kurs!F6</f>
        <v>0</v>
      </c>
      <c r="G203" s="146">
        <f>Kurs!G6</f>
        <v>0</v>
      </c>
      <c r="H203" s="146">
        <f>Kurs!H6</f>
        <v>0</v>
      </c>
      <c r="I203" s="146">
        <f>Kurs!I6</f>
        <v>0</v>
      </c>
      <c r="J203" s="146">
        <f>Kurs!J6</f>
        <v>0</v>
      </c>
      <c r="K203" s="146">
        <f>Kurs!K6</f>
        <v>0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690.79</v>
      </c>
      <c r="BK203" s="147">
        <f>Kurs!C6</f>
        <v>0</v>
      </c>
      <c r="BL203" s="147">
        <f>Kurs!D6</f>
        <v>0</v>
      </c>
      <c r="BM203" s="147">
        <f>Kurs!E6</f>
        <v>0</v>
      </c>
      <c r="BN203" s="147">
        <f>Kurs!F6</f>
        <v>0</v>
      </c>
      <c r="BO203" s="147">
        <f>Kurs!G6</f>
        <v>0</v>
      </c>
      <c r="BP203" s="147">
        <f>Kurs!H6</f>
        <v>0</v>
      </c>
      <c r="BQ203" s="147">
        <f>Kurs!I6</f>
        <v>0</v>
      </c>
      <c r="BR203" s="147">
        <f>Kurs!J6</f>
        <v>0</v>
      </c>
      <c r="BS203" s="147">
        <f>Kurs!K6</f>
        <v>0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3">
      <c r="A204" s="172" t="s">
        <v>336</v>
      </c>
      <c r="B204" s="146">
        <f>Kurs!B7</f>
        <v>513.91999999999996</v>
      </c>
      <c r="C204" s="146">
        <f>Kurs!C7</f>
        <v>0</v>
      </c>
      <c r="D204" s="146">
        <f>Kurs!D7</f>
        <v>0</v>
      </c>
      <c r="E204" s="146">
        <f>Kurs!E7</f>
        <v>0</v>
      </c>
      <c r="F204" s="146">
        <f>Kurs!F7</f>
        <v>0</v>
      </c>
      <c r="G204" s="146">
        <f>Kurs!G7</f>
        <v>0</v>
      </c>
      <c r="H204" s="146">
        <f>Kurs!H7</f>
        <v>0</v>
      </c>
      <c r="I204" s="146">
        <f>Kurs!I7</f>
        <v>0</v>
      </c>
      <c r="J204" s="146">
        <f>Kurs!J7</f>
        <v>0</v>
      </c>
      <c r="K204" s="146">
        <f>Kurs!K7</f>
        <v>0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3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3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3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3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3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3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3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81</v>
      </c>
      <c r="I211" s="175">
        <v>68</v>
      </c>
      <c r="J211" s="174">
        <f>+H210-H211</f>
        <v>-81</v>
      </c>
      <c r="K211" s="175">
        <f>ABS(+J211/K207)</f>
        <v>0.22191780821917809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3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17902</v>
      </c>
      <c r="I212" s="175">
        <v>31.23</v>
      </c>
      <c r="J212" s="174">
        <f>+H210-H212</f>
        <v>-17902</v>
      </c>
      <c r="K212" s="175">
        <f>ABS(+J212/K207)</f>
        <v>49.046575342465751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3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17983</v>
      </c>
      <c r="I213" s="175">
        <v>99.23</v>
      </c>
      <c r="J213" s="174">
        <f>+H210-H213</f>
        <v>-17983</v>
      </c>
      <c r="K213" s="175">
        <f>ABS(+J213/K207)</f>
        <v>49.268493150684932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3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3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3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3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3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3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3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3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3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3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3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3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3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3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3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3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3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3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3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3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3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3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3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3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3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3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3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3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3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3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3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3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3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3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3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3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3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3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3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3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3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3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3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3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3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3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3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3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3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3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3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3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3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3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3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3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3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3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3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3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3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3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3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3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3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3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3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3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3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3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3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3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3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3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3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3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3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3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3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3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3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3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3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3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3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3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3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3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3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3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3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3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3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3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3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3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3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3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3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3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3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3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3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3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3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3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3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3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3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3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3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3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3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3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3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3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3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3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3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3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3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3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3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3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3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3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3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3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3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3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3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3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3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3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3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3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3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3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3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3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3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3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3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3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3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3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3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3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3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3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3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3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3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3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3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3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3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3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3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3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3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3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3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3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3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3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3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3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3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3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3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3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3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3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3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3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3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3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3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3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3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3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3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3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3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3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3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3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3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3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3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3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3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3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3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3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3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3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3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3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OBmeWNbp7hR5YQr8WKnouUykd1HF38hVN3NrW2S98T3dTV/D9Wm1DDAnysfoP7t+1pcMvKJYbZpOLketZIWJGg==" saltValue="4s9Ynq/vSXxr/sybf54rsg==" spinCount="100000" sheet="1" objects="1" scenarios="1"/>
  <mergeCells count="28"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33203125" defaultRowHeight="15" customHeight="1" x14ac:dyDescent="0.3"/>
  <cols>
    <col min="1" max="1" width="11.5546875" customWidth="1"/>
    <col min="2" max="2" width="6.33203125" customWidth="1"/>
    <col min="3" max="3" width="15.5546875" customWidth="1"/>
    <col min="4" max="13" width="7.33203125" customWidth="1"/>
    <col min="14" max="14" width="7.44140625" customWidth="1"/>
    <col min="15" max="15" width="8" customWidth="1"/>
    <col min="16" max="16" width="9.109375" customWidth="1"/>
  </cols>
  <sheetData>
    <row r="1" spans="1:16" ht="18" customHeight="1" x14ac:dyDescent="0.3">
      <c r="A1" s="217" t="str">
        <f>CONCATENATE("Contractors ","(CVR: ",'Specification of wages &amp; taxes'!C3,")"," list of subcontractors, ")</f>
        <v xml:space="preserve">Contractors (CVR: ) list of subcontractors, 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16"/>
    </row>
    <row r="2" spans="1:16" ht="18" customHeight="1" x14ac:dyDescent="0.3">
      <c r="A2" s="205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14"/>
    </row>
    <row r="3" spans="1:16" ht="18" customHeight="1" x14ac:dyDescent="0.3">
      <c r="A3" s="224" t="s">
        <v>3</v>
      </c>
      <c r="B3" s="221" t="s">
        <v>333</v>
      </c>
      <c r="C3" s="220" t="s">
        <v>13</v>
      </c>
      <c r="D3" s="215" t="s">
        <v>15</v>
      </c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16"/>
      <c r="P3" s="33"/>
    </row>
    <row r="4" spans="1:16" ht="18" customHeight="1" x14ac:dyDescent="0.3">
      <c r="A4" s="222"/>
      <c r="B4" s="222"/>
      <c r="C4" s="200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94"/>
      <c r="H4" s="194"/>
      <c r="I4" s="44" t="str">
        <f>"3 )         N:"</f>
        <v>3 )         N:</v>
      </c>
      <c r="J4" s="218" t="s">
        <v>25</v>
      </c>
      <c r="K4" s="194"/>
      <c r="L4" s="194"/>
      <c r="M4" s="194"/>
      <c r="N4" s="194"/>
      <c r="O4" s="45"/>
      <c r="P4" s="46"/>
    </row>
    <row r="5" spans="1:16" ht="18" customHeight="1" x14ac:dyDescent="0.3">
      <c r="A5" s="222"/>
      <c r="B5" s="222"/>
      <c r="C5" s="200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3"/>
      <c r="H5" s="203"/>
      <c r="I5" s="44" t="str">
        <f>"4 )         F:"</f>
        <v>4 )         F:</v>
      </c>
      <c r="J5" s="219" t="s">
        <v>29</v>
      </c>
      <c r="K5" s="203"/>
      <c r="L5" s="203"/>
      <c r="M5" s="203"/>
      <c r="N5" s="203"/>
      <c r="O5" s="45"/>
      <c r="P5" s="50"/>
    </row>
    <row r="6" spans="1:16" ht="18" customHeight="1" x14ac:dyDescent="0.3">
      <c r="A6" s="222"/>
      <c r="B6" s="222"/>
      <c r="C6" s="200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2023</v>
      </c>
    </row>
    <row r="7" spans="1:16" ht="18" customHeight="1" x14ac:dyDescent="0.3">
      <c r="A7" s="223"/>
      <c r="B7" s="223"/>
      <c r="C7" s="205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3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3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3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3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3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3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3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3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3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3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3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3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3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3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3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3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3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3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3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3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3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3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3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3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3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3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3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3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3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3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3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3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3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3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3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3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3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3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3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3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3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3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3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3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3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3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3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3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3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3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3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3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3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3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3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3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3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3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3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3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3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3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3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3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3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3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3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3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3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3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3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3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3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3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3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3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3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3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3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3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3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3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3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3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3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3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3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3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3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3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3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3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3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3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3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3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3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3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3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3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3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3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3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3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3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3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3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3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3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3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3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3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3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3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3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3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3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3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3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3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3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3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3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3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3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3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3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3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3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3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3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3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3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3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3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3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3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3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3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3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3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3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3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3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3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3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3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3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3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3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3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3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3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3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3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33203125" defaultRowHeight="15" customHeight="1" x14ac:dyDescent="0.3"/>
  <cols>
    <col min="1" max="1" width="1.33203125" customWidth="1"/>
    <col min="2" max="2" width="10.33203125" customWidth="1"/>
    <col min="3" max="3" width="14.44140625" customWidth="1"/>
    <col min="4" max="4" width="11.88671875" customWidth="1"/>
    <col min="5" max="5" width="18.33203125" customWidth="1"/>
    <col min="6" max="6" width="8.33203125" customWidth="1"/>
    <col min="7" max="7" width="11.109375" customWidth="1"/>
    <col min="8" max="8" width="65.44140625" customWidth="1"/>
  </cols>
  <sheetData>
    <row r="1" spans="1:8" ht="12.75" customHeight="1" x14ac:dyDescent="0.3">
      <c r="A1" s="8"/>
      <c r="B1" s="8"/>
      <c r="C1" s="8"/>
      <c r="D1" s="8"/>
      <c r="E1" s="8"/>
      <c r="F1" s="8"/>
      <c r="G1" s="8"/>
      <c r="H1" s="8"/>
    </row>
    <row r="2" spans="1:8" ht="15" customHeight="1" x14ac:dyDescent="0.3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3">
      <c r="A3" s="8"/>
      <c r="B3" s="205"/>
      <c r="C3" s="203"/>
      <c r="D3" s="203"/>
      <c r="E3" s="203"/>
      <c r="F3" s="203"/>
      <c r="G3" s="203"/>
      <c r="H3" s="19" t="s">
        <v>335</v>
      </c>
    </row>
    <row r="4" spans="1:8" ht="12.75" customHeight="1" x14ac:dyDescent="0.3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3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3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3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3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3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3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3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3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3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3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3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3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3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3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3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3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3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3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3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3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3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3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3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3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3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3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3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3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3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3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3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3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3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3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3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3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3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3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3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3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3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3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3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3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3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3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3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3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3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3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3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3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3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3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3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3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3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3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3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3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3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3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3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3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3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3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3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3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3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3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3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3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3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3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3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3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3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3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3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3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3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3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3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3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3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3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3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3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3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3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3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3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3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3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3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3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3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3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3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3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3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3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3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3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3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3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3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3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3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3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3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3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3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3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3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3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3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3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3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3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3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3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3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3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3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3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3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3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3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3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3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3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3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3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3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3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3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3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3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3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3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3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3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3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3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3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3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3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3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3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3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3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workbookViewId="0">
      <selection activeCell="I9" sqref="I9"/>
    </sheetView>
  </sheetViews>
  <sheetFormatPr defaultColWidth="17.33203125" defaultRowHeight="15" customHeight="1" x14ac:dyDescent="0.3"/>
  <cols>
    <col min="1" max="1" width="8.6640625" customWidth="1"/>
    <col min="2" max="13" width="10.109375" bestFit="1" customWidth="1"/>
  </cols>
  <sheetData>
    <row r="1" spans="1:13" ht="14.4" x14ac:dyDescent="0.3">
      <c r="A1" s="227">
        <f>'Specification of wages &amp; taxes'!F4</f>
        <v>2023</v>
      </c>
      <c r="B1" s="228"/>
      <c r="C1" s="228"/>
    </row>
    <row r="2" spans="1:13" ht="15" customHeight="1" x14ac:dyDescent="0.3">
      <c r="A2" s="135"/>
      <c r="B2" s="135"/>
      <c r="C2" s="135"/>
    </row>
    <row r="3" spans="1:13" ht="15" customHeight="1" x14ac:dyDescent="0.3">
      <c r="A3" s="135"/>
      <c r="B3" s="135"/>
      <c r="C3" s="135"/>
    </row>
    <row r="4" spans="1:13" ht="15" customHeight="1" x14ac:dyDescent="0.3">
      <c r="A4" s="136"/>
      <c r="B4" s="137" t="s">
        <v>351</v>
      </c>
      <c r="C4" s="137" t="s">
        <v>352</v>
      </c>
      <c r="D4" s="137" t="s">
        <v>353</v>
      </c>
      <c r="E4" s="137" t="s">
        <v>354</v>
      </c>
      <c r="F4" s="137" t="s">
        <v>355</v>
      </c>
      <c r="G4" s="137" t="s">
        <v>356</v>
      </c>
      <c r="H4" s="137" t="s">
        <v>357</v>
      </c>
      <c r="I4" s="137" t="s">
        <v>358</v>
      </c>
      <c r="J4" s="137" t="s">
        <v>359</v>
      </c>
      <c r="K4" s="137" t="s">
        <v>360</v>
      </c>
      <c r="L4" s="137" t="s">
        <v>361</v>
      </c>
      <c r="M4" s="138" t="s">
        <v>362</v>
      </c>
    </row>
    <row r="5" spans="1:13" ht="15" customHeight="1" x14ac:dyDescent="0.3">
      <c r="A5" s="139" t="s">
        <v>329</v>
      </c>
      <c r="B5" s="141">
        <v>743.83090000000004</v>
      </c>
      <c r="C5" s="141"/>
      <c r="D5" s="141"/>
      <c r="E5" s="141"/>
      <c r="F5" s="163"/>
      <c r="G5" s="163"/>
      <c r="H5" s="163"/>
      <c r="I5" s="164" t="s">
        <v>332</v>
      </c>
      <c r="J5" s="141"/>
      <c r="K5" s="141"/>
      <c r="L5" s="141"/>
      <c r="M5" s="141"/>
    </row>
    <row r="6" spans="1:13" ht="15" customHeight="1" x14ac:dyDescent="0.3">
      <c r="A6" s="139" t="s">
        <v>330</v>
      </c>
      <c r="B6" s="141">
        <v>690.79</v>
      </c>
      <c r="C6" s="141"/>
      <c r="D6" s="141"/>
      <c r="E6" s="141"/>
      <c r="F6" s="163"/>
      <c r="G6" s="163"/>
      <c r="H6" s="163"/>
      <c r="I6" s="164"/>
      <c r="J6" s="141"/>
      <c r="K6" s="141"/>
      <c r="L6" s="141"/>
      <c r="M6" s="141"/>
    </row>
    <row r="7" spans="1:13" ht="15" customHeight="1" x14ac:dyDescent="0.3">
      <c r="A7" s="139" t="s">
        <v>336</v>
      </c>
      <c r="B7" s="141">
        <v>513.91999999999996</v>
      </c>
      <c r="C7" s="141"/>
      <c r="D7" s="141"/>
      <c r="E7" s="141"/>
      <c r="F7" s="163"/>
      <c r="G7" s="163"/>
      <c r="H7" s="163"/>
      <c r="I7" s="164"/>
      <c r="J7" s="141"/>
      <c r="K7" s="141"/>
      <c r="L7" s="141"/>
      <c r="M7" s="141"/>
    </row>
    <row r="8" spans="1:13" ht="15" customHeight="1" x14ac:dyDescent="0.3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3">
      <c r="B11" s="162"/>
    </row>
    <row r="13" spans="1:13" ht="15" customHeight="1" x14ac:dyDescent="0.3">
      <c r="B13" s="178" t="s">
        <v>350</v>
      </c>
    </row>
    <row r="16" spans="1:13" ht="15" customHeight="1" x14ac:dyDescent="0.3">
      <c r="L16" t="s">
        <v>332</v>
      </c>
    </row>
  </sheetData>
  <sheetProtection algorithmName="SHA-512" hashValue="WyLuUrAPu5r+TyQRNQ2CvVbS4QYF9TQKy+uTRKCSxl/L3dpVvgjyL64+eWX4+Buzy2cE4XpeeXOuHvB3xFBYJg==" saltValue="j8HChaRiXEyP/w8b4Ez8LQ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6" sqref="C16"/>
    </sheetView>
  </sheetViews>
  <sheetFormatPr defaultRowHeight="14.4" x14ac:dyDescent="0.3"/>
  <sheetData>
    <row r="9" spans="1:10" x14ac:dyDescent="0.3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3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3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3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3">
      <c r="A13" s="167" t="s">
        <v>112</v>
      </c>
      <c r="B13" s="168">
        <v>29200</v>
      </c>
      <c r="C13" s="168">
        <v>81</v>
      </c>
      <c r="D13" s="169"/>
      <c r="E13" s="170"/>
      <c r="F13" s="170"/>
      <c r="G13" s="170"/>
      <c r="H13" s="170"/>
      <c r="I13" s="170"/>
      <c r="J13" s="170"/>
    </row>
    <row r="14" spans="1:10" x14ac:dyDescent="0.3">
      <c r="A14" s="167" t="s">
        <v>115</v>
      </c>
      <c r="B14" s="168">
        <v>17500</v>
      </c>
      <c r="C14" s="169">
        <v>17902</v>
      </c>
      <c r="D14" s="169"/>
      <c r="E14" s="170"/>
      <c r="F14" s="170"/>
      <c r="G14" s="170"/>
      <c r="H14" s="170"/>
      <c r="I14" s="170"/>
      <c r="J14" s="170"/>
    </row>
    <row r="15" spans="1:10" x14ac:dyDescent="0.3">
      <c r="A15" s="167" t="s">
        <v>58</v>
      </c>
      <c r="B15" s="168">
        <f t="shared" ref="B15" si="0">+B13+B14</f>
        <v>46700</v>
      </c>
      <c r="C15" s="169">
        <f>81+17902</f>
        <v>17983</v>
      </c>
      <c r="D15" s="169"/>
      <c r="E15" s="170"/>
      <c r="F15" s="170"/>
      <c r="G15" s="170"/>
      <c r="H15" s="170"/>
      <c r="I15" s="170"/>
      <c r="J15" s="170"/>
    </row>
  </sheetData>
  <sheetProtection algorithmName="SHA-512" hashValue="3gBq47Lh/hCcFVXytieR8lKsGUIsjxi8iFZKTwtpqCzj2/WIQRaKr9rk43bXsNyvNedyRGNl7GbV2lEqLvAZzA==" saltValue="6rqc1Hj61ZoQG1GlnWclI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Mikael Munch</cp:lastModifiedBy>
  <cp:lastPrinted>2020-09-02T17:01:21Z</cp:lastPrinted>
  <dcterms:created xsi:type="dcterms:W3CDTF">2015-05-04T12:02:48Z</dcterms:created>
  <dcterms:modified xsi:type="dcterms:W3CDTF">2023-02-06T13:02:12Z</dcterms:modified>
</cp:coreProperties>
</file>