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kmap\Documents\Sulinal dokumenter\"/>
    </mc:Choice>
  </mc:AlternateContent>
  <xr:revisionPtr revIDLastSave="0" documentId="8_{0931F94F-89A8-41EB-8168-3E4037CBA7FC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28680" yWindow="-120" windowWidth="29040" windowHeight="15840" activeTab="1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K207" i="2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K212" i="2" l="1"/>
  <c r="Y35" i="2" s="1"/>
  <c r="T35" i="2" s="1"/>
  <c r="U35" i="2" s="1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F4" i="4"/>
  <c r="AA129" i="2" l="1"/>
  <c r="AA66" i="2"/>
  <c r="U65" i="2"/>
  <c r="U85" i="2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<sst xmlns="http://schemas.openxmlformats.org/spreadsheetml/2006/main" count="1487" uniqueCount="363">
  <si>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</si>
  <si>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</si>
  <si>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</si>
  <si>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</si>
  <si>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</si>
  <si>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</si>
  <si>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</si>
  <si>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</si>
  <si>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</si>
  <si>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</si>
  <si>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</si>
  <si>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</si>
  <si>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</si>
  <si>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</si>
  <si>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</si>
  <si>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</si>
  <si>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</si>
  <si>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</si>
  <si>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</si>
  <si>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</si>
  <si>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</si>
  <si>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</si>
  <si>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</si>
  <si>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</si>
  <si>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</si>
  <si>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</si>
  <si>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</si>
  <si>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</si>
  <si>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</si>
  <si>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</si>
  <si>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</si>
  <si>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</si>
  <si>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</si>
  <si>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</si>
  <si>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</si>
  <si>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</si>
  <si>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</si>
  <si>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</si>
  <si>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</si>
  <si>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</si>
  <si>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</si>
  <si>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</si>
  <si>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</si>
  <si>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</si>
  <si>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</si>
  <si>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</si>
  <si>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</si>
  <si>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</si>
  <si>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</si>
  <si>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</si>
  <si>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</si>
  <si>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</si>
  <si>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</si>
  <si>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</si>
  <si>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</si>
  <si>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</si>
  <si>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</si>
  <si>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</si>
  <si>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</si>
  <si>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</si>
  <si>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</si>
  <si>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</si>
  <si>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</si>
  <si>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</si>
  <si>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</si>
  <si>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</si>
  <si>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</si>
  <si>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</si>
  <si>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</si>
  <si>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</si>
  <si>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</si>
  <si>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</si>
  <si>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</si>
  <si>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</si>
  <si>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</si>
  <si>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</si>
  <si>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</si>
  <si>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</si>
  <si>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</si>
  <si>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</si>
  <si>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</si>
  <si>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</si>
  <si>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</si>
  <si>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</si>
  <si>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</si>
  <si>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</si>
  <si>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</si>
  <si>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</si>
  <si>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</si>
  <si>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</si>
  <si>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</si>
  <si>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</si>
  <si>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</si>
  <si>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</si>
  <si>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</si>
  <si>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</si>
  <si>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</si>
  <si>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</si>
  <si>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</si>
  <si>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</si>
  <si>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</si>
  <si>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</si>
  <si>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</si>
  <si>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</si>
  <si>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</si>
  <si>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</si>
  <si>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</si>
  <si>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</si>
  <si>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</si>
  <si>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</si>
  <si>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</si>
  <si>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</si>
  <si>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</si>
  <si>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</si>
  <si>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</si>
  <si>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</si>
  <si>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</si>
  <si>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</si>
  <si>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</si>
  <si>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</si>
  <si>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</si>
  <si>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</si>
  <si>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</si>
  <si>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</si>
  <si>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</si>
  <si>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</si>
  <si>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</si>
  <si>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</si>
  <si>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</si>
  <si>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</si>
  <si>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</si>
  <si>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</si>
  <si>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</si>
  <si>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</si>
  <si>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</si>
  <si>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</si>
  <si>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</si>
  <si>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</si>
  <si>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</si>
  <si>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</si>
  <si>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</si>
  <si>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</si>
  <si>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</si>
  <si>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</si>
  <si>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</si>
  <si>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</si>
  <si>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</si>
  <si>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</si>
  <si>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</si>
  <si>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</si>
  <si>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</si>
  <si>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</si>
  <si>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</si>
  <si>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</si>
  <si>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</si>
  <si>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</si>
  <si>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</si>
  <si>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</si>
  <si>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</si>
  <si>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</si>
  <si>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</si>
  <si>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</si>
  <si>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</si>
  <si>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</si>
  <si>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</si>
  <si>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</si>
  <si>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</si>
  <si>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</si>
  <si>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</si>
  <si>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</si>
  <si>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</si>
  <si>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</si>
  <si>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</si>
  <si>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</si>
  <si>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</si>
  <si>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</si>
  <si>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</si>
  <si>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</si>
  <si>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</si>
  <si>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</si>
  <si>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</si>
  <si>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</si>
  <si>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</si>
  <si>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</si>
  <si>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</si>
  <si>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</si>
  <si>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</si>
  <si>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</si>
  <si>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</si>
  <si>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</si>
  <si>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</si>
  <si>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</si>
  <si>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</si>
  <si>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</si>
  <si>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</si>
  <si>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</si>
  <si>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</si>
  <si>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</si>
  <si>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</si>
  <si>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</si>
  <si>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</si>
  <si>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</si>
  <si>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</si>
  <si>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</si>
  <si>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</si>
  <si>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</si>
  <si>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</si>
  <si>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</si>
  <si>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</si>
  <si>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</si>
  <si>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</si>
  <si>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</si>
  <si>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</si>
  <si>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</si>
  <si>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</si>
  <si>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</si>
  <si>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</si>
  <si>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</si>
  <si>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</si>
  <si>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</si>
  <si>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</si>
  <si>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</si>
  <si>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</si>
  <si>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</si>
  <si>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</si>
  <si>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</si>
  <si>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</si>
  <si>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</si>
  <si>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</si>
  <si>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</si>
  <si>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</si>
  <si>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</si>
  <si>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</si>
  <si>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</si>
  <si>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</si>
  <si>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</si>
  <si>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</si>
  <si>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</si>
  <si>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</si>
  <si>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</si>
  <si>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</si>
  <si>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</si>
  <si>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</si>
  <si>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</si>
  <si>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</si>
  <si>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</si>
  <si>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</si>
  <si>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</si>
  <si>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</si>
  <si>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</si>
  <si>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</si>
  <si>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</si>
  <si>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</si>
  <si>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</si>
  <si>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</si>
  <si>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</si>
  <si>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</si>
  <si>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</si>
  <si>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</si>
  <si>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</si>
  <si>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</si>
  <si>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</si>
  <si>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</si>
  <si>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</si>
  <si>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</si>
  <si>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</si>
  <si>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</si>
  <si>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</si>
  <si>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</si>
  <si>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</si>
  <si>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</si>
  <si>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</si>
  <si>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</si>
  <si>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</si>
  <si>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</si>
  <si>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</si>
  <si>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</si>
  <si>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</si>
  <si>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</si>
  <si>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</si>
  <si>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</si>
  <si>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</si>
  <si>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</si>
  <si>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</si>
  <si>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</si>
  <si>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</si>
  <si>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</si>
  <si>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</si>
  <si>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</si>
  <si>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</si>
  <si>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</si>
  <si>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</si>
  <si>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</si>
  <si>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</si>
  <si>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</si>
  <si>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</si>
  <si>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</si>
  <si>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</si>
  <si>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</si>
  <si>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</si>
  <si>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</si>
  <si>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</si>
  <si>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</si>
  <si>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</si>
  <si>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</si>
  <si>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</si>
  <si>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</si>
  <si>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</si>
  <si>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</si>
  <si>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</si>
  <si>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</si>
  <si>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</si>
  <si>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</si>
  <si>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</si>
  <si>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</si>
  <si>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</si>
  <si>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</si>
  <si>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</si>
  <si>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</si>
  <si>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</si>
  <si>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</si>
  <si>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</si>
  <si>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</si>
  <si>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</si>
  <si>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</si>
  <si>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</si>
  <si>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</si>
  <si>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</si>
  <si>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</si>
  <si>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</si>
  <si>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</si>
  <si>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</si>
  <si>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</si>
  <si>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</si>
  <si>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</si>
  <si>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</si>
  <si>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</si>
  <si>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</si>
  <si>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</si>
  <si>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</si>
  <si>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</si>
  <si>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</si>
  <si>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</si>
  <si>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</si>
  <si>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</si>
  <si>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</si>
  <si>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</si>
  <si>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</si>
  <si>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</si>
  <si>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</si>
  <si>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Valutakurser (nationalbanken.dk)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</si>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</sst>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2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top"/>
    </xf>
    <xf numFmtId="0" fontId="11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/>
    <xf numFmtId="0" fontId="19" fillId="3" borderId="8" xfId="0" applyFont="1" applyFill="1" applyBorder="1"/>
    <xf numFmtId="0" fontId="17" fillId="3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21" fillId="3" borderId="0" xfId="0" applyFont="1" applyFill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3" fontId="13" fillId="2" borderId="0" xfId="0" applyNumberFormat="1" applyFont="1" applyFill="1"/>
    <xf numFmtId="0" fontId="19" fillId="3" borderId="0" xfId="0" applyFont="1" applyFill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5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2" fontId="9" fillId="2" borderId="0" xfId="0" applyNumberFormat="1" applyFont="1" applyFill="1"/>
    <xf numFmtId="165" fontId="9" fillId="2" borderId="0" xfId="0" applyNumberFormat="1" applyFont="1" applyFill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/>
    <xf numFmtId="0" fontId="18" fillId="5" borderId="0" xfId="0" applyFont="1" applyFill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/>
    <xf numFmtId="165" fontId="31" fillId="6" borderId="0" xfId="0" applyNumberFormat="1" applyFont="1" applyFill="1" applyAlignment="1">
      <alignment horizontal="right"/>
    </xf>
    <xf numFmtId="0" fontId="18" fillId="6" borderId="0" xfId="0" applyFont="1" applyFill="1"/>
    <xf numFmtId="0" fontId="33" fillId="6" borderId="0" xfId="4" applyFont="1" applyFill="1" applyAlignment="1" applyProtection="1">
      <alignment horizontal="right"/>
      <protection locked="0"/>
    </xf>
    <xf numFmtId="0" fontId="34" fillId="0" borderId="0" xfId="0" applyFont="1"/>
    <xf numFmtId="0" fontId="8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0" fontId="33" fillId="6" borderId="0" xfId="6" applyFont="1" applyFill="1" applyAlignment="1" applyProtection="1">
      <alignment horizontal="right"/>
      <protection locked="0"/>
    </xf>
    <xf numFmtId="165" fontId="31" fillId="5" borderId="0" xfId="0" applyNumberFormat="1" applyFont="1" applyFill="1" applyAlignment="1">
      <alignment horizontal="right"/>
    </xf>
    <xf numFmtId="0" fontId="31" fillId="2" borderId="0" xfId="0" applyFont="1" applyFill="1"/>
    <xf numFmtId="0" fontId="32" fillId="0" borderId="0" xfId="0" applyFont="1"/>
    <xf numFmtId="0" fontId="32" fillId="7" borderId="25" xfId="0" applyFont="1" applyFill="1" applyBorder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right"/>
    </xf>
    <xf numFmtId="0" fontId="31" fillId="5" borderId="0" xfId="0" applyFont="1" applyFill="1" applyAlignment="1">
      <alignment horizontal="right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/>
    </xf>
    <xf numFmtId="2" fontId="38" fillId="0" borderId="0" xfId="0" applyNumberFormat="1" applyFont="1"/>
    <xf numFmtId="166" fontId="31" fillId="2" borderId="0" xfId="0" applyNumberFormat="1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31" fillId="5" borderId="0" xfId="0" applyFont="1" applyFill="1"/>
    <xf numFmtId="0" fontId="30" fillId="6" borderId="0" xfId="3" applyFont="1" applyFill="1" applyAlignment="1" applyProtection="1">
      <alignment horizontal="right"/>
      <protection locked="0"/>
    </xf>
    <xf numFmtId="0" fontId="30" fillId="6" borderId="0" xfId="5" applyFont="1" applyFill="1" applyAlignment="1" applyProtection="1">
      <alignment horizontal="right"/>
      <protection locked="0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5" borderId="0" xfId="0" applyFont="1" applyFill="1"/>
    <xf numFmtId="0" fontId="43" fillId="5" borderId="0" xfId="0" applyFont="1" applyFill="1"/>
    <xf numFmtId="0" fontId="32" fillId="5" borderId="0" xfId="0" applyFont="1" applyFill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2" fontId="44" fillId="0" borderId="24" xfId="0" applyNumberFormat="1" applyFont="1" applyBorder="1"/>
    <xf numFmtId="2" fontId="36" fillId="6" borderId="2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/>
    </xf>
    <xf numFmtId="49" fontId="31" fillId="2" borderId="0" xfId="0" applyNumberFormat="1" applyFont="1" applyFill="1"/>
    <xf numFmtId="3" fontId="31" fillId="2" borderId="0" xfId="0" applyNumberFormat="1" applyFont="1" applyFill="1"/>
    <xf numFmtId="4" fontId="31" fillId="2" borderId="0" xfId="0" applyNumberFormat="1" applyFont="1" applyFill="1"/>
    <xf numFmtId="167" fontId="31" fillId="2" borderId="0" xfId="0" applyNumberFormat="1" applyFont="1" applyFill="1" applyAlignment="1">
      <alignment horizontal="right"/>
    </xf>
    <xf numFmtId="165" fontId="18" fillId="2" borderId="0" xfId="0" applyNumberFormat="1" applyFont="1" applyFill="1" applyAlignment="1">
      <alignment horizontal="right"/>
    </xf>
    <xf numFmtId="0" fontId="45" fillId="0" borderId="0" xfId="8" applyAlignment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Alignment="1">
      <alignment horizontal="left" vertical="top" wrapText="1"/>
    </xf>
    <xf numFmtId="0" fontId="12" fillId="0" borderId="0" xfId="0" applyFont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Alignment="1">
      <alignment horizontal="center"/>
    </xf>
    <xf numFmtId="3" fontId="23" fillId="3" borderId="0" xfId="0" applyNumberFormat="1" applyFont="1" applyFill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32" fillId="6" borderId="0" xfId="0" applyFont="1" applyFill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6" sqref="L6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2" t="s">
        <v>328</v>
      </c>
      <c r="C2" s="183"/>
      <c r="D2" s="183"/>
      <c r="E2" s="183"/>
      <c r="F2" s="183"/>
      <c r="G2" s="183"/>
      <c r="H2" s="183"/>
      <c r="I2" s="183"/>
      <c r="J2" s="184"/>
      <c r="K2" s="2"/>
    </row>
    <row r="3" spans="1:11" ht="14.25" customHeight="1" x14ac:dyDescent="0.25">
      <c r="A3" s="1"/>
      <c r="B3" s="185"/>
      <c r="C3" s="186"/>
      <c r="D3" s="186"/>
      <c r="E3" s="186"/>
      <c r="F3" s="186"/>
      <c r="G3" s="186"/>
      <c r="H3" s="186"/>
      <c r="I3" s="186"/>
      <c r="J3" s="187"/>
      <c r="K3" s="2"/>
    </row>
    <row r="4" spans="1:11" ht="14.25" customHeight="1" x14ac:dyDescent="0.25">
      <c r="A4" s="1"/>
      <c r="B4" s="185"/>
      <c r="C4" s="186"/>
      <c r="D4" s="186"/>
      <c r="E4" s="186"/>
      <c r="F4" s="186"/>
      <c r="G4" s="186"/>
      <c r="H4" s="186"/>
      <c r="I4" s="186"/>
      <c r="J4" s="187"/>
      <c r="K4" s="2"/>
    </row>
    <row r="5" spans="1:11" ht="14.25" customHeight="1" x14ac:dyDescent="0.25">
      <c r="A5" s="1"/>
      <c r="B5" s="188"/>
      <c r="C5" s="189"/>
      <c r="D5" s="189"/>
      <c r="E5" s="189"/>
      <c r="F5" s="189"/>
      <c r="G5" s="189"/>
      <c r="H5" s="189"/>
      <c r="I5" s="189"/>
      <c r="J5" s="190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1" t="s">
        <v>0</v>
      </c>
      <c r="C7" s="183"/>
      <c r="D7" s="183"/>
      <c r="E7" s="183"/>
      <c r="F7" s="183"/>
      <c r="G7" s="183"/>
      <c r="H7" s="183"/>
      <c r="I7" s="183"/>
      <c r="J7" s="184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79"/>
      <c r="F9" s="180"/>
      <c r="G9" s="180"/>
      <c r="H9" s="180"/>
      <c r="I9" s="181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79"/>
      <c r="F11" s="180"/>
      <c r="G11" s="180"/>
      <c r="H11" s="180"/>
      <c r="I11" s="181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2"/>
      <c r="F13" s="180"/>
      <c r="G13" s="180"/>
      <c r="H13" s="180"/>
      <c r="I13" s="181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2"/>
      <c r="F15" s="180"/>
      <c r="G15" s="180"/>
      <c r="H15" s="180"/>
      <c r="I15" s="181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79"/>
      <c r="F17" s="180"/>
      <c r="G17" s="180"/>
      <c r="H17" s="180"/>
      <c r="I17" s="181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79"/>
      <c r="F19" s="180"/>
      <c r="G19" s="180"/>
      <c r="H19" s="180"/>
      <c r="I19" s="181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79"/>
      <c r="F21" s="180"/>
      <c r="G21" s="180"/>
      <c r="H21" s="180"/>
      <c r="I21" s="181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96"/>
      <c r="F23" s="181"/>
      <c r="G23" s="29"/>
      <c r="H23" s="197"/>
      <c r="I23" s="194"/>
      <c r="J23" s="32"/>
      <c r="K23" s="2"/>
    </row>
    <row r="24" spans="1:11" x14ac:dyDescent="0.25">
      <c r="A24" s="1"/>
      <c r="B24" s="12"/>
      <c r="C24" s="13"/>
      <c r="D24" s="13"/>
      <c r="E24" s="198"/>
      <c r="F24" s="194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93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x14ac:dyDescent="0.25">
      <c r="A29" s="1"/>
      <c r="B29" s="12"/>
      <c r="C29" s="194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94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95" t="s">
        <v>327</v>
      </c>
      <c r="I31" s="189"/>
      <c r="J31" s="190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x14ac:dyDescent="0.2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x14ac:dyDescent="0.2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x14ac:dyDescent="0.2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x14ac:dyDescent="0.2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x14ac:dyDescent="0.2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x14ac:dyDescent="0.2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x14ac:dyDescent="0.2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x14ac:dyDescent="0.2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x14ac:dyDescent="0.2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x14ac:dyDescent="0.2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x14ac:dyDescent="0.2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x14ac:dyDescent="0.2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x14ac:dyDescent="0.2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x14ac:dyDescent="0.2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x14ac:dyDescent="0.2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x14ac:dyDescent="0.2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x14ac:dyDescent="0.2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x14ac:dyDescent="0.2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x14ac:dyDescent="0.2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x14ac:dyDescent="0.2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x14ac:dyDescent="0.2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x14ac:dyDescent="0.2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x14ac:dyDescent="0.2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x14ac:dyDescent="0.2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x14ac:dyDescent="0.2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x14ac:dyDescent="0.2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x14ac:dyDescent="0.2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x14ac:dyDescent="0.2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x14ac:dyDescent="0.2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x14ac:dyDescent="0.2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x14ac:dyDescent="0.2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x14ac:dyDescent="0.2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x14ac:dyDescent="0.2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x14ac:dyDescent="0.2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x14ac:dyDescent="0.2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x14ac:dyDescent="0.2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x14ac:dyDescent="0.2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x14ac:dyDescent="0.2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x14ac:dyDescent="0.2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x14ac:dyDescent="0.2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x14ac:dyDescent="0.2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x14ac:dyDescent="0.2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x14ac:dyDescent="0.2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x14ac:dyDescent="0.2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x14ac:dyDescent="0.2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x14ac:dyDescent="0.2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x14ac:dyDescent="0.2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x14ac:dyDescent="0.2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x14ac:dyDescent="0.2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x14ac:dyDescent="0.2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x14ac:dyDescent="0.2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x14ac:dyDescent="0.2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x14ac:dyDescent="0.2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x14ac:dyDescent="0.2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x14ac:dyDescent="0.2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x14ac:dyDescent="0.2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x14ac:dyDescent="0.2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x14ac:dyDescent="0.2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x14ac:dyDescent="0.2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x14ac:dyDescent="0.2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x14ac:dyDescent="0.2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x14ac:dyDescent="0.2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x14ac:dyDescent="0.2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x14ac:dyDescent="0.2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x14ac:dyDescent="0.2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x14ac:dyDescent="0.2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x14ac:dyDescent="0.2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x14ac:dyDescent="0.2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x14ac:dyDescent="0.2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x14ac:dyDescent="0.2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x14ac:dyDescent="0.2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x14ac:dyDescent="0.2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x14ac:dyDescent="0.2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x14ac:dyDescent="0.2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x14ac:dyDescent="0.2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x14ac:dyDescent="0.2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x14ac:dyDescent="0.2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x14ac:dyDescent="0.2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x14ac:dyDescent="0.2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x14ac:dyDescent="0.2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x14ac:dyDescent="0.2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x14ac:dyDescent="0.2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x14ac:dyDescent="0.2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x14ac:dyDescent="0.2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x14ac:dyDescent="0.2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x14ac:dyDescent="0.2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x14ac:dyDescent="0.2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x14ac:dyDescent="0.2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x14ac:dyDescent="0.2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x14ac:dyDescent="0.2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x14ac:dyDescent="0.2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x14ac:dyDescent="0.2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x14ac:dyDescent="0.2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x14ac:dyDescent="0.2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x14ac:dyDescent="0.2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x14ac:dyDescent="0.2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x14ac:dyDescent="0.2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x14ac:dyDescent="0.2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x14ac:dyDescent="0.2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x14ac:dyDescent="0.2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x14ac:dyDescent="0.2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x14ac:dyDescent="0.2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x14ac:dyDescent="0.2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x14ac:dyDescent="0.2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x14ac:dyDescent="0.2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x14ac:dyDescent="0.2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x14ac:dyDescent="0.2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x14ac:dyDescent="0.2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x14ac:dyDescent="0.2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x14ac:dyDescent="0.2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x14ac:dyDescent="0.2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x14ac:dyDescent="0.2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x14ac:dyDescent="0.2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x14ac:dyDescent="0.2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x14ac:dyDescent="0.2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x14ac:dyDescent="0.2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x14ac:dyDescent="0.2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x14ac:dyDescent="0.2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x14ac:dyDescent="0.2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x14ac:dyDescent="0.2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x14ac:dyDescent="0.2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x14ac:dyDescent="0.2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x14ac:dyDescent="0.2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2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tabSelected="1" zoomScaleNormal="100" workbookViewId="0">
      <pane xSplit="3" ySplit="8" topLeftCell="D117" activePane="bottomRight" state="frozen"/>
      <selection pane="topRight" activeCell="D1" sqref="D1"/>
      <selection pane="bottomLeft" activeCell="A9" sqref="A9"/>
      <selection pane="bottomRight" activeCell="J121" sqref="J121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199" t="s">
        <v>334</v>
      </c>
      <c r="B2" s="194"/>
      <c r="C2" s="10"/>
      <c r="D2" s="11" t="s">
        <v>1</v>
      </c>
      <c r="E2" s="201" t="s">
        <v>33</v>
      </c>
      <c r="F2" s="180"/>
      <c r="G2" s="181"/>
      <c r="H2" s="16"/>
      <c r="I2" s="210" t="s">
        <v>11</v>
      </c>
      <c r="J2" s="194"/>
      <c r="K2" s="206"/>
      <c r="L2" s="180"/>
      <c r="M2" s="180"/>
      <c r="N2" s="181"/>
      <c r="O2" s="21"/>
      <c r="P2" s="25"/>
      <c r="Q2" s="25"/>
      <c r="R2" s="25"/>
      <c r="S2" s="27" t="str">
        <f>CONCATENATE("Total gross income in ",E2,":")</f>
        <v>Total gross income in March:</v>
      </c>
      <c r="T2" s="211">
        <f>SUM(T9:T161)</f>
        <v>0</v>
      </c>
      <c r="U2" s="212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0"/>
      <c r="B3" s="194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March:</v>
      </c>
      <c r="T3" s="211">
        <f>SUM(U9:U161)</f>
        <v>0</v>
      </c>
      <c r="U3" s="212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0"/>
      <c r="B4" s="194"/>
      <c r="C4" s="10"/>
      <c r="D4" s="11" t="s">
        <v>23</v>
      </c>
      <c r="E4" s="114"/>
      <c r="F4" s="6">
        <v>2023</v>
      </c>
      <c r="G4" s="6"/>
      <c r="H4" s="16"/>
      <c r="I4" s="207" t="s">
        <v>24</v>
      </c>
      <c r="J4" s="194"/>
      <c r="K4" s="206"/>
      <c r="L4" s="180"/>
      <c r="M4" s="180"/>
      <c r="N4" s="181"/>
      <c r="O4" s="21"/>
      <c r="P4" s="25"/>
      <c r="Q4" s="25"/>
      <c r="R4" s="25"/>
      <c r="S4" s="27" t="str">
        <f>CONCATENATE("Total AMA in ",E2,":")</f>
        <v>Total AMA in March:</v>
      </c>
      <c r="T4" s="211">
        <f>ROUNDUP(SUM(AA9:AA161)*0.011,0)</f>
        <v>0</v>
      </c>
      <c r="U4" s="212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08" t="str">
        <f>"(9)"</f>
        <v>(9)</v>
      </c>
      <c r="F6" s="209"/>
      <c r="G6" s="209"/>
      <c r="H6" s="209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04"/>
      <c r="B7" s="202" t="s">
        <v>43</v>
      </c>
      <c r="C7" s="202" t="s">
        <v>44</v>
      </c>
      <c r="D7" s="202" t="s">
        <v>45</v>
      </c>
      <c r="E7" s="202" t="s">
        <v>46</v>
      </c>
      <c r="F7" s="194"/>
      <c r="G7" s="194"/>
      <c r="H7" s="194"/>
      <c r="I7" s="202" t="s">
        <v>47</v>
      </c>
      <c r="J7" s="202" t="s">
        <v>48</v>
      </c>
      <c r="K7" s="202" t="str">
        <f>CONCATENATE("Allowance according to tax card in ",E2)</f>
        <v>Allowance according to tax card in March</v>
      </c>
      <c r="L7" s="202" t="s">
        <v>49</v>
      </c>
      <c r="M7" s="202" t="str">
        <f>CONCATENATE("Taxable days in ",E2)</f>
        <v>Taxable days in March</v>
      </c>
      <c r="N7" s="202" t="s">
        <v>50</v>
      </c>
      <c r="O7" s="202" t="str">
        <f>CONCATENATE("Days with food/acc. in ",$E$2)</f>
        <v>Days with food/acc. in March</v>
      </c>
      <c r="P7" s="202" t="str">
        <f>CONCATENATE("Value of benefits in ",$E$2,", DKK")</f>
        <v>Value of benefits in March, DKK</v>
      </c>
      <c r="Q7" s="202" t="str">
        <f>CONCATENATE("Salary in ",$E$2)</f>
        <v>Salary in March</v>
      </c>
      <c r="R7" s="202" t="s">
        <v>51</v>
      </c>
      <c r="S7" s="202" t="s">
        <v>52</v>
      </c>
      <c r="T7" s="202" t="str">
        <f>CONCATENATE("Gross  income in ",$E$2,", DKK")</f>
        <v>Gross  income in March, DKK</v>
      </c>
      <c r="U7" s="213" t="str">
        <f>CONCATENATE("Withheld tax in ",$E$2,", DKK")</f>
        <v>Withheld tax in March, DKK</v>
      </c>
      <c r="V7" s="74"/>
      <c r="W7" s="76" t="s">
        <v>53</v>
      </c>
      <c r="X7" s="77" t="str">
        <f>CONCATENATE("Allowance in ",$E$2,", DKK")</f>
        <v>Allowance in March, DKK</v>
      </c>
      <c r="Y7" s="77" t="str">
        <f>CONCATENATE("Value of food/acc. in ",$E$2,", DKK")</f>
        <v>Value of food/acc. in March, DKK</v>
      </c>
      <c r="Z7" s="77" t="str">
        <f>CONCATENATE("Salary in ",$E$2,", DKK")</f>
        <v>Salary in March, DKK</v>
      </c>
      <c r="AA7" s="78" t="str">
        <f>CONCATENATE("Gross salary in ",$E$2,", DKK")</f>
        <v>Gross salary in March,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05"/>
      <c r="B8" s="203"/>
      <c r="C8" s="203"/>
      <c r="D8" s="203"/>
      <c r="E8" s="80" t="s">
        <v>28</v>
      </c>
      <c r="F8" s="80" t="s">
        <v>30</v>
      </c>
      <c r="G8" s="80" t="s">
        <v>31</v>
      </c>
      <c r="H8" s="81" t="s">
        <v>54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14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349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336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2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2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2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2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2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2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2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2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2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2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2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2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2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2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2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2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2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2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2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2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2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2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2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2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2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2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2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2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2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2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2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2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2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2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2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2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2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2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2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2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2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2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2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2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2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2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2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2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2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2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2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2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2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2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2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2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2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2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2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2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2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2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2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2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2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2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2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2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2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2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2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2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2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2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2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2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2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2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2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2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2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2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2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2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2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2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2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2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2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2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2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2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2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2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2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2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2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2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2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2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2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2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2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2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2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2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2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2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2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2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2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2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2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2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2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2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2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2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2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2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2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2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2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2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2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2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2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2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2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2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2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2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2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2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2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2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2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2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2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2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336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2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2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2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25">
      <c r="A201" s="134" t="s">
        <v>63</v>
      </c>
      <c r="B201" s="142" t="s">
        <v>337</v>
      </c>
      <c r="C201" s="142" t="s">
        <v>338</v>
      </c>
      <c r="D201" s="142" t="s">
        <v>339</v>
      </c>
      <c r="E201" s="142" t="s">
        <v>340</v>
      </c>
      <c r="F201" s="142" t="s">
        <v>341</v>
      </c>
      <c r="G201" s="142" t="s">
        <v>342</v>
      </c>
      <c r="H201" s="142" t="s">
        <v>343</v>
      </c>
      <c r="I201" s="142" t="s">
        <v>344</v>
      </c>
      <c r="J201" s="142" t="s">
        <v>345</v>
      </c>
      <c r="K201" s="142" t="s">
        <v>346</v>
      </c>
      <c r="L201" s="142" t="s">
        <v>347</v>
      </c>
      <c r="M201" s="142" t="s">
        <v>348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2023M01</v>
      </c>
      <c r="BK201" s="145" t="str">
        <f>Kurs!C4</f>
        <v>2023M02</v>
      </c>
      <c r="BL201" s="145" t="str">
        <f>Kurs!D4</f>
        <v>2023M03</v>
      </c>
      <c r="BM201" s="145" t="str">
        <f>Kurs!E4</f>
        <v>2023M04</v>
      </c>
      <c r="BN201" s="145" t="str">
        <f>Kurs!F4</f>
        <v>2023M05</v>
      </c>
      <c r="BO201" s="145" t="str">
        <f>Kurs!G4</f>
        <v>2023M06</v>
      </c>
      <c r="BP201" s="145" t="str">
        <f>Kurs!H4</f>
        <v>2023M07</v>
      </c>
      <c r="BQ201" s="145" t="str">
        <f>Kurs!I4</f>
        <v>2023M08</v>
      </c>
      <c r="BR201" s="145" t="str">
        <f>Kurs!J4</f>
        <v>2023M09</v>
      </c>
      <c r="BS201" s="145" t="str">
        <f>Kurs!K4</f>
        <v>2023M10</v>
      </c>
      <c r="BT201" s="145" t="str">
        <f>Kurs!L4</f>
        <v>2023M11</v>
      </c>
      <c r="BU201" s="145" t="str">
        <f>Kurs!M4</f>
        <v>2023M12</v>
      </c>
      <c r="BV201" s="130"/>
      <c r="BW201" s="130"/>
      <c r="BX201" s="47"/>
      <c r="BY201" s="128"/>
    </row>
    <row r="202" spans="1:77" ht="22.5" customHeight="1" x14ac:dyDescent="0.25">
      <c r="A202" s="172" t="s">
        <v>97</v>
      </c>
      <c r="B202" s="146">
        <f>Kurs!B5</f>
        <v>743.83090000000004</v>
      </c>
      <c r="C202" s="146">
        <f>Kurs!C5</f>
        <v>0</v>
      </c>
      <c r="D202" s="146">
        <f>Kurs!D5</f>
        <v>744.5643</v>
      </c>
      <c r="E202" s="146">
        <f>Kurs!E5</f>
        <v>0</v>
      </c>
      <c r="F202" s="146">
        <f>Kurs!F5</f>
        <v>0</v>
      </c>
      <c r="G202" s="146">
        <f>Kurs!G5</f>
        <v>0</v>
      </c>
      <c r="H202" s="146">
        <f>Kurs!H5</f>
        <v>0</v>
      </c>
      <c r="I202" s="146" t="str">
        <f>Kurs!I5</f>
        <v xml:space="preserve"> </v>
      </c>
      <c r="J202" s="146">
        <f>Kurs!J5</f>
        <v>0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743.83090000000004</v>
      </c>
      <c r="BK202" s="147">
        <f>Kurs!C5</f>
        <v>0</v>
      </c>
      <c r="BL202" s="147">
        <f>Kurs!D5</f>
        <v>744.5643</v>
      </c>
      <c r="BM202" s="147">
        <f>Kurs!E5</f>
        <v>0</v>
      </c>
      <c r="BN202" s="147">
        <f>Kurs!F5</f>
        <v>0</v>
      </c>
      <c r="BO202" s="147">
        <f>Kurs!G5</f>
        <v>0</v>
      </c>
      <c r="BP202" s="147">
        <f>Kurs!H5</f>
        <v>0</v>
      </c>
      <c r="BQ202" s="147" t="str">
        <f>Kurs!I5</f>
        <v xml:space="preserve"> </v>
      </c>
      <c r="BR202" s="147">
        <f>Kurs!J5</f>
        <v>0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25">
      <c r="A203" s="172" t="s">
        <v>59</v>
      </c>
      <c r="B203" s="146">
        <f>Kurs!B6</f>
        <v>690.79</v>
      </c>
      <c r="C203" s="146">
        <f>Kurs!C6</f>
        <v>0</v>
      </c>
      <c r="D203" s="146">
        <f>Kurs!D6</f>
        <v>695.54700000000003</v>
      </c>
      <c r="E203" s="146">
        <f>Kurs!E6</f>
        <v>0</v>
      </c>
      <c r="F203" s="146">
        <f>Kurs!F6</f>
        <v>0</v>
      </c>
      <c r="G203" s="146">
        <f>Kurs!G6</f>
        <v>0</v>
      </c>
      <c r="H203" s="146">
        <f>Kurs!H6</f>
        <v>0</v>
      </c>
      <c r="I203" s="146">
        <f>Kurs!I6</f>
        <v>0</v>
      </c>
      <c r="J203" s="146">
        <f>Kurs!J6</f>
        <v>0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690.79</v>
      </c>
      <c r="BK203" s="147">
        <f>Kurs!C6</f>
        <v>0</v>
      </c>
      <c r="BL203" s="147">
        <f>Kurs!D6</f>
        <v>695.54700000000003</v>
      </c>
      <c r="BM203" s="147">
        <f>Kurs!E6</f>
        <v>0</v>
      </c>
      <c r="BN203" s="147">
        <f>Kurs!F6</f>
        <v>0</v>
      </c>
      <c r="BO203" s="147">
        <f>Kurs!G6</f>
        <v>0</v>
      </c>
      <c r="BP203" s="147">
        <f>Kurs!H6</f>
        <v>0</v>
      </c>
      <c r="BQ203" s="147">
        <f>Kurs!I6</f>
        <v>0</v>
      </c>
      <c r="BR203" s="147">
        <f>Kurs!J6</f>
        <v>0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25">
      <c r="A204" s="172" t="s">
        <v>336</v>
      </c>
      <c r="B204" s="146">
        <f>Kurs!B7</f>
        <v>513.91999999999996</v>
      </c>
      <c r="C204" s="146">
        <f>Kurs!C7</f>
        <v>0</v>
      </c>
      <c r="D204" s="146">
        <f>Kurs!D7</f>
        <v>508.31700000000001</v>
      </c>
      <c r="E204" s="146">
        <f>Kurs!E7</f>
        <v>0</v>
      </c>
      <c r="F204" s="146">
        <f>Kurs!F7</f>
        <v>0</v>
      </c>
      <c r="G204" s="146">
        <f>Kurs!G7</f>
        <v>0</v>
      </c>
      <c r="H204" s="146">
        <f>Kurs!H7</f>
        <v>0</v>
      </c>
      <c r="I204" s="146">
        <f>Kurs!I7</f>
        <v>0</v>
      </c>
      <c r="J204" s="146">
        <f>Kurs!J7</f>
        <v>0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2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2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2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2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2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2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2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81</v>
      </c>
      <c r="I211" s="175">
        <v>68</v>
      </c>
      <c r="J211" s="174">
        <f>+H210-H211</f>
        <v>-81</v>
      </c>
      <c r="K211" s="175">
        <f>ABS(+J211/K207)</f>
        <v>0.22191780821917809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2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17902</v>
      </c>
      <c r="I212" s="175">
        <v>31.23</v>
      </c>
      <c r="J212" s="174">
        <f>+H210-H212</f>
        <v>-17902</v>
      </c>
      <c r="K212" s="175">
        <f>ABS(+J212/K207)</f>
        <v>49.046575342465751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2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17983</v>
      </c>
      <c r="I213" s="175">
        <v>99.23</v>
      </c>
      <c r="J213" s="174">
        <f>+H210-H213</f>
        <v>-17983</v>
      </c>
      <c r="K213" s="175">
        <f>ABS(+J213/K207)</f>
        <v>49.268493150684932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2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2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2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2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2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2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2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2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2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2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OBmeWNbp7hR5YQr8WKnouUykd1HF38hVN3NrW2S98T3dTV/D9Wm1DDAnysfoP7t+1pcMvKJYbZpOLketZIWJGg==" saltValue="4s9Ynq/vSXxr/sybf54rsg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7" t="str">
        <f>CONCATENATE("Contractors ","(CVR: ",'Specification of wages &amp; taxes'!C3,")"," list of subcontractors, ")</f>
        <v xml:space="preserve">Contractors (CVR: ) list of subcontractors, 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6"/>
    </row>
    <row r="2" spans="1:16" ht="18" customHeight="1" x14ac:dyDescent="0.25">
      <c r="A2" s="20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4"/>
    </row>
    <row r="3" spans="1:16" ht="18" customHeight="1" x14ac:dyDescent="0.25">
      <c r="A3" s="224" t="s">
        <v>3</v>
      </c>
      <c r="B3" s="221" t="s">
        <v>333</v>
      </c>
      <c r="C3" s="220" t="s">
        <v>13</v>
      </c>
      <c r="D3" s="215" t="s">
        <v>15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6"/>
      <c r="P3" s="33"/>
    </row>
    <row r="4" spans="1:16" ht="18" customHeight="1" x14ac:dyDescent="0.25">
      <c r="A4" s="222"/>
      <c r="B4" s="222"/>
      <c r="C4" s="200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94"/>
      <c r="H4" s="194"/>
      <c r="I4" s="44" t="str">
        <f>"3 )         N:"</f>
        <v>3 )         N:</v>
      </c>
      <c r="J4" s="218" t="s">
        <v>25</v>
      </c>
      <c r="K4" s="194"/>
      <c r="L4" s="194"/>
      <c r="M4" s="194"/>
      <c r="N4" s="194"/>
      <c r="O4" s="45"/>
      <c r="P4" s="46"/>
    </row>
    <row r="5" spans="1:16" ht="18" customHeight="1" x14ac:dyDescent="0.25">
      <c r="A5" s="222"/>
      <c r="B5" s="222"/>
      <c r="C5" s="200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3"/>
      <c r="H5" s="203"/>
      <c r="I5" s="44" t="str">
        <f>"4 )         F:"</f>
        <v>4 )         F:</v>
      </c>
      <c r="J5" s="219" t="s">
        <v>29</v>
      </c>
      <c r="K5" s="203"/>
      <c r="L5" s="203"/>
      <c r="M5" s="203"/>
      <c r="N5" s="203"/>
      <c r="O5" s="45"/>
      <c r="P5" s="50"/>
    </row>
    <row r="6" spans="1:16" ht="18" customHeight="1" x14ac:dyDescent="0.25">
      <c r="A6" s="222"/>
      <c r="B6" s="222"/>
      <c r="C6" s="200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2023</v>
      </c>
    </row>
    <row r="7" spans="1:16" ht="18" customHeight="1" x14ac:dyDescent="0.25">
      <c r="A7" s="223"/>
      <c r="B7" s="223"/>
      <c r="C7" s="205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2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2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2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2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2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2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2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2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2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2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2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2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2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2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2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2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2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2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2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2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2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2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2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2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2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2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2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2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2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2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2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2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2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2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2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2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2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2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2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2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2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2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2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2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2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2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2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2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2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2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2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2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2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2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2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2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2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2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2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2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2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2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2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2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2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2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2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2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2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2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2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2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2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2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2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2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2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2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2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2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2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2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2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2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2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2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2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2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2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2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2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2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2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2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2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2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2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2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2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2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2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2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2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2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2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2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2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2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2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2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2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2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2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2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2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2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2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2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2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2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2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2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2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2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2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2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2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2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2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2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2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2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2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2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2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2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2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2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2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2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2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2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2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2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25">
      <c r="A3" s="8"/>
      <c r="B3" s="205"/>
      <c r="C3" s="203"/>
      <c r="D3" s="203"/>
      <c r="E3" s="203"/>
      <c r="F3" s="203"/>
      <c r="G3" s="203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workbookViewId="0">
      <selection activeCell="N12" sqref="N12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27">
        <f>'Specification of wages &amp; taxes'!F4</f>
        <v>2023</v>
      </c>
      <c r="B1" s="228"/>
      <c r="C1" s="228"/>
    </row>
    <row r="2" spans="1:13" ht="15" customHeight="1" x14ac:dyDescent="0.25">
      <c r="A2" s="135"/>
      <c r="B2" s="135"/>
      <c r="C2" s="135"/>
    </row>
    <row r="3" spans="1:13" ht="15" customHeight="1" x14ac:dyDescent="0.25">
      <c r="A3" s="135"/>
      <c r="B3" s="135"/>
      <c r="C3" s="135"/>
    </row>
    <row r="4" spans="1:13" ht="15" customHeight="1" x14ac:dyDescent="0.25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25">
      <c r="A5" s="139" t="s">
        <v>329</v>
      </c>
      <c r="B5" s="141">
        <v>743.83090000000004</v>
      </c>
      <c r="C5" s="141"/>
      <c r="D5" s="141">
        <v>744.5643</v>
      </c>
      <c r="E5" s="141"/>
      <c r="F5" s="163"/>
      <c r="G5" s="163"/>
      <c r="H5" s="163"/>
      <c r="I5" s="164" t="s">
        <v>332</v>
      </c>
      <c r="J5" s="141"/>
      <c r="K5" s="141"/>
      <c r="L5" s="141"/>
      <c r="M5" s="141"/>
    </row>
    <row r="6" spans="1:13" ht="15" customHeight="1" x14ac:dyDescent="0.25">
      <c r="A6" s="139" t="s">
        <v>330</v>
      </c>
      <c r="B6" s="141">
        <v>690.79</v>
      </c>
      <c r="C6" s="141"/>
      <c r="D6" s="141">
        <v>695.54700000000003</v>
      </c>
      <c r="E6" s="141"/>
      <c r="F6" s="163"/>
      <c r="G6" s="163"/>
      <c r="H6" s="163"/>
      <c r="I6" s="164"/>
      <c r="J6" s="141"/>
      <c r="K6" s="141"/>
      <c r="L6" s="141"/>
      <c r="M6" s="141"/>
    </row>
    <row r="7" spans="1:13" ht="15" customHeight="1" x14ac:dyDescent="0.25">
      <c r="A7" s="139" t="s">
        <v>336</v>
      </c>
      <c r="B7" s="141">
        <v>513.91999999999996</v>
      </c>
      <c r="C7" s="141"/>
      <c r="D7" s="141">
        <v>508.31700000000001</v>
      </c>
      <c r="E7" s="141"/>
      <c r="F7" s="163"/>
      <c r="G7" s="163"/>
      <c r="H7" s="163"/>
      <c r="I7" s="164"/>
      <c r="J7" s="141"/>
      <c r="K7" s="141"/>
      <c r="L7" s="141"/>
      <c r="M7" s="141"/>
    </row>
    <row r="8" spans="1:13" ht="15" customHeight="1" x14ac:dyDescent="0.25">
      <c r="A8" s="139" t="s">
        <v>62</v>
      </c>
      <c r="B8" s="140">
        <v>100</v>
      </c>
      <c r="C8" s="140">
        <v>100</v>
      </c>
      <c r="D8" s="140">
        <v>100</v>
      </c>
      <c r="E8" s="140">
        <v>100</v>
      </c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25">
      <c r="B11" s="162"/>
    </row>
    <row r="13" spans="1:13" ht="15" customHeight="1" x14ac:dyDescent="0.25">
      <c r="B13" s="178" t="s">
        <v>350</v>
      </c>
    </row>
    <row r="16" spans="1:13" ht="15" customHeight="1" x14ac:dyDescent="0.25">
      <c r="L16" t="s">
        <v>332</v>
      </c>
    </row>
  </sheetData>
  <sheetProtection algorithmName="SHA-512" hashValue="r2sVHxRupVmMZbhT6V2bML3W/kHzVi5YTBxG9FQ0AnEmirXVJl9wlFlcMn3kntNMrVO2+Fs5hsuflF9iL8YKZw==" saltValue="y83q+qv7MAIn8ZGR0ERuXg==" spinCount="100000" sheet="1" objects="1" scenarios="1"/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6" sqref="C16"/>
    </sheetView>
  </sheetViews>
  <sheetFormatPr defaultRowHeight="15" x14ac:dyDescent="0.25"/>
  <sheetData>
    <row r="9" spans="1:10" x14ac:dyDescent="0.2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2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2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2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25">
      <c r="A13" s="167" t="s">
        <v>112</v>
      </c>
      <c r="B13" s="168">
        <v>29200</v>
      </c>
      <c r="C13" s="168">
        <v>81</v>
      </c>
      <c r="D13" s="169"/>
      <c r="E13" s="170"/>
      <c r="F13" s="170"/>
      <c r="G13" s="170"/>
      <c r="H13" s="170"/>
      <c r="I13" s="170"/>
      <c r="J13" s="170"/>
    </row>
    <row r="14" spans="1:10" x14ac:dyDescent="0.25">
      <c r="A14" s="167" t="s">
        <v>115</v>
      </c>
      <c r="B14" s="168">
        <v>17500</v>
      </c>
      <c r="C14" s="169">
        <v>17902</v>
      </c>
      <c r="D14" s="169"/>
      <c r="E14" s="170"/>
      <c r="F14" s="170"/>
      <c r="G14" s="170"/>
      <c r="H14" s="170"/>
      <c r="I14" s="170"/>
      <c r="J14" s="170"/>
    </row>
    <row r="15" spans="1:10" x14ac:dyDescent="0.25">
      <c r="A15" s="167" t="s">
        <v>58</v>
      </c>
      <c r="B15" s="168">
        <f t="shared" ref="B15" si="0">+B13+B14</f>
        <v>46700</v>
      </c>
      <c r="C15" s="169">
        <f>81+17902</f>
        <v>17983</v>
      </c>
      <c r="D15" s="169"/>
      <c r="E15" s="170"/>
      <c r="F15" s="170"/>
      <c r="G15" s="170"/>
      <c r="H15" s="170"/>
      <c r="I15" s="170"/>
      <c r="J15" s="170"/>
    </row>
  </sheetData>
  <sheetProtection algorithmName="SHA-512" hashValue="3gBq47Lh/hCcFVXytieR8lKsGUIsjxi8iFZKTwtpqCzj2/WIQRaKr9rk43bXsNyvNedyRGNl7GbV2lEqLvAZzA==" saltValue="6rqc1Hj61ZoQG1GlnWclIw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Karen Marie Petersen</cp:lastModifiedBy>
  <cp:lastPrinted>2020-09-02T17:01:21Z</cp:lastPrinted>
  <dcterms:created xsi:type="dcterms:W3CDTF">2015-05-04T12:02:48Z</dcterms:created>
  <dcterms:modified xsi:type="dcterms:W3CDTF">2023-04-03T11:34:09Z</dcterms:modified>
</cp:coreProperties>
</file>