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65" yWindow="3030" windowWidth="26535" windowHeight="11640" activeTab="1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Ark1" sheetId="5" r:id="rId5"/>
  </sheets>
  <calcPr calcId="145621"/>
</workbook>
</file>

<file path=xl/calcChain.xml><?xml version="1.0" encoding="utf-8"?>
<calcChain xmlns="http://schemas.openxmlformats.org/spreadsheetml/2006/main">
  <c r="A1" i="3" l="1"/>
  <c r="P6" i="3" l="1"/>
  <c r="H156" i="4" l="1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H4" i="4"/>
  <c r="G4" i="4"/>
  <c r="F4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H213" i="2" s="1"/>
  <c r="O215" i="2"/>
  <c r="N215" i="2"/>
  <c r="H214" i="2"/>
  <c r="Q213" i="2"/>
  <c r="Q215" i="2" s="1"/>
  <c r="P213" i="2"/>
  <c r="P215" i="2" s="1"/>
  <c r="R212" i="2"/>
  <c r="H210" i="2" s="1"/>
  <c r="J213" i="2" s="1"/>
  <c r="K213" i="2" s="1"/>
  <c r="Q212" i="2"/>
  <c r="P212" i="2"/>
  <c r="O212" i="2"/>
  <c r="N212" i="2"/>
  <c r="H212" i="2"/>
  <c r="I212" i="2" s="1"/>
  <c r="H211" i="2"/>
  <c r="I211" i="2" s="1"/>
  <c r="I213" i="2" s="1"/>
  <c r="Y9" i="2" s="1"/>
  <c r="H209" i="2"/>
  <c r="H208" i="2"/>
  <c r="C201" i="2"/>
  <c r="D201" i="2" s="1"/>
  <c r="E201" i="2" s="1"/>
  <c r="F201" i="2" s="1"/>
  <c r="G201" i="2" s="1"/>
  <c r="H201" i="2" s="1"/>
  <c r="I201" i="2" s="1"/>
  <c r="J201" i="2" s="1"/>
  <c r="K201" i="2" s="1"/>
  <c r="L201" i="2" s="1"/>
  <c r="M201" i="2" s="1"/>
  <c r="N201" i="2" s="1"/>
  <c r="O201" i="2" s="1"/>
  <c r="P201" i="2" s="1"/>
  <c r="Q201" i="2" s="1"/>
  <c r="R201" i="2" s="1"/>
  <c r="S201" i="2" s="1"/>
  <c r="T201" i="2" s="1"/>
  <c r="U201" i="2" s="1"/>
  <c r="V201" i="2" s="1"/>
  <c r="W201" i="2" s="1"/>
  <c r="X201" i="2" s="1"/>
  <c r="Y201" i="2" s="1"/>
  <c r="Z201" i="2" s="1"/>
  <c r="AA201" i="2" s="1"/>
  <c r="AB201" i="2" s="1"/>
  <c r="AC201" i="2" s="1"/>
  <c r="AD201" i="2" s="1"/>
  <c r="AE201" i="2" s="1"/>
  <c r="AF201" i="2" s="1"/>
  <c r="AG201" i="2" s="1"/>
  <c r="AH201" i="2" s="1"/>
  <c r="AI201" i="2" s="1"/>
  <c r="AJ201" i="2" s="1"/>
  <c r="AK201" i="2" s="1"/>
  <c r="AL201" i="2" s="1"/>
  <c r="AM201" i="2" s="1"/>
  <c r="AN201" i="2" s="1"/>
  <c r="AO201" i="2" s="1"/>
  <c r="AP201" i="2" s="1"/>
  <c r="AQ201" i="2" s="1"/>
  <c r="AR201" i="2" s="1"/>
  <c r="AS201" i="2" s="1"/>
  <c r="AT201" i="2" s="1"/>
  <c r="AU201" i="2" s="1"/>
  <c r="AV201" i="2" s="1"/>
  <c r="AW201" i="2" s="1"/>
  <c r="AX201" i="2" s="1"/>
  <c r="AY201" i="2" s="1"/>
  <c r="AZ201" i="2" s="1"/>
  <c r="BA201" i="2" s="1"/>
  <c r="BB201" i="2" s="1"/>
  <c r="BC201" i="2" s="1"/>
  <c r="BD201" i="2" s="1"/>
  <c r="BE201" i="2" s="1"/>
  <c r="BF201" i="2" s="1"/>
  <c r="BG201" i="2" s="1"/>
  <c r="BH201" i="2" s="1"/>
  <c r="BI201" i="2" s="1"/>
  <c r="B201" i="2"/>
  <c r="Z161" i="2"/>
  <c r="Y161" i="2"/>
  <c r="X161" i="2"/>
  <c r="W161" i="2"/>
  <c r="Z160" i="2"/>
  <c r="T160" i="2" s="1"/>
  <c r="AA160" i="2" s="1"/>
  <c r="Y160" i="2"/>
  <c r="X160" i="2"/>
  <c r="W160" i="2"/>
  <c r="Z159" i="2"/>
  <c r="Y159" i="2"/>
  <c r="X159" i="2"/>
  <c r="W159" i="2"/>
  <c r="Z158" i="2"/>
  <c r="T158" i="2" s="1"/>
  <c r="AA158" i="2" s="1"/>
  <c r="Y158" i="2"/>
  <c r="X158" i="2"/>
  <c r="W158" i="2"/>
  <c r="Z157" i="2"/>
  <c r="T157" i="2" s="1"/>
  <c r="U157" i="2" s="1"/>
  <c r="Y157" i="2"/>
  <c r="X157" i="2"/>
  <c r="W157" i="2"/>
  <c r="Z156" i="2"/>
  <c r="T156" i="2" s="1"/>
  <c r="AA156" i="2" s="1"/>
  <c r="Y156" i="2"/>
  <c r="X156" i="2"/>
  <c r="W156" i="2"/>
  <c r="Z155" i="2"/>
  <c r="Y155" i="2"/>
  <c r="X155" i="2"/>
  <c r="W155" i="2"/>
  <c r="Z154" i="2"/>
  <c r="T154" i="2" s="1"/>
  <c r="AA154" i="2" s="1"/>
  <c r="Y154" i="2"/>
  <c r="X154" i="2"/>
  <c r="W154" i="2"/>
  <c r="Z153" i="2"/>
  <c r="Y153" i="2"/>
  <c r="X153" i="2"/>
  <c r="W153" i="2"/>
  <c r="Z152" i="2"/>
  <c r="T152" i="2" s="1"/>
  <c r="AA152" i="2" s="1"/>
  <c r="Y152" i="2"/>
  <c r="X152" i="2"/>
  <c r="W152" i="2"/>
  <c r="Z151" i="2"/>
  <c r="Y151" i="2"/>
  <c r="X151" i="2"/>
  <c r="W151" i="2"/>
  <c r="Z150" i="2"/>
  <c r="T150" i="2" s="1"/>
  <c r="AA150" i="2" s="1"/>
  <c r="Y150" i="2"/>
  <c r="X150" i="2"/>
  <c r="W150" i="2"/>
  <c r="Z149" i="2"/>
  <c r="T149" i="2" s="1"/>
  <c r="U149" i="2" s="1"/>
  <c r="Y149" i="2"/>
  <c r="X149" i="2"/>
  <c r="W149" i="2"/>
  <c r="Z148" i="2"/>
  <c r="T148" i="2" s="1"/>
  <c r="AA148" i="2" s="1"/>
  <c r="Y148" i="2"/>
  <c r="X148" i="2"/>
  <c r="W148" i="2"/>
  <c r="Z147" i="2"/>
  <c r="Y147" i="2"/>
  <c r="X147" i="2"/>
  <c r="W147" i="2"/>
  <c r="Z146" i="2"/>
  <c r="T146" i="2" s="1"/>
  <c r="AA146" i="2" s="1"/>
  <c r="Y146" i="2"/>
  <c r="X146" i="2"/>
  <c r="W146" i="2"/>
  <c r="Z145" i="2"/>
  <c r="Y145" i="2"/>
  <c r="X145" i="2"/>
  <c r="W145" i="2"/>
  <c r="Z144" i="2"/>
  <c r="T144" i="2" s="1"/>
  <c r="AA144" i="2" s="1"/>
  <c r="Y144" i="2"/>
  <c r="X144" i="2"/>
  <c r="W144" i="2"/>
  <c r="Z143" i="2"/>
  <c r="Y143" i="2"/>
  <c r="X143" i="2"/>
  <c r="W143" i="2"/>
  <c r="Z142" i="2"/>
  <c r="T142" i="2" s="1"/>
  <c r="AA142" i="2" s="1"/>
  <c r="Y142" i="2"/>
  <c r="X142" i="2"/>
  <c r="W142" i="2"/>
  <c r="Z141" i="2"/>
  <c r="T141" i="2" s="1"/>
  <c r="Y141" i="2"/>
  <c r="X141" i="2"/>
  <c r="W141" i="2"/>
  <c r="Z140" i="2"/>
  <c r="T140" i="2" s="1"/>
  <c r="AA140" i="2" s="1"/>
  <c r="Y140" i="2"/>
  <c r="X140" i="2"/>
  <c r="W140" i="2"/>
  <c r="Z139" i="2"/>
  <c r="Y139" i="2"/>
  <c r="X139" i="2"/>
  <c r="W139" i="2"/>
  <c r="Z138" i="2"/>
  <c r="T138" i="2" s="1"/>
  <c r="AA138" i="2" s="1"/>
  <c r="Y138" i="2"/>
  <c r="X138" i="2"/>
  <c r="W138" i="2"/>
  <c r="Z137" i="2"/>
  <c r="Y137" i="2"/>
  <c r="X137" i="2"/>
  <c r="W137" i="2"/>
  <c r="Z136" i="2"/>
  <c r="T136" i="2" s="1"/>
  <c r="AA136" i="2" s="1"/>
  <c r="Y136" i="2"/>
  <c r="X136" i="2"/>
  <c r="W136" i="2"/>
  <c r="Z135" i="2"/>
  <c r="Y135" i="2"/>
  <c r="X135" i="2"/>
  <c r="W135" i="2"/>
  <c r="Z134" i="2"/>
  <c r="T134" i="2" s="1"/>
  <c r="AA134" i="2" s="1"/>
  <c r="Y134" i="2"/>
  <c r="X134" i="2"/>
  <c r="W134" i="2"/>
  <c r="Z133" i="2"/>
  <c r="T133" i="2" s="1"/>
  <c r="U133" i="2" s="1"/>
  <c r="Y133" i="2"/>
  <c r="X133" i="2"/>
  <c r="W133" i="2"/>
  <c r="Z132" i="2"/>
  <c r="T132" i="2" s="1"/>
  <c r="AA132" i="2" s="1"/>
  <c r="Y132" i="2"/>
  <c r="X132" i="2"/>
  <c r="W132" i="2"/>
  <c r="Z131" i="2"/>
  <c r="Y131" i="2"/>
  <c r="X131" i="2"/>
  <c r="W131" i="2"/>
  <c r="Z130" i="2"/>
  <c r="T130" i="2" s="1"/>
  <c r="AA130" i="2" s="1"/>
  <c r="Y130" i="2"/>
  <c r="X130" i="2"/>
  <c r="W130" i="2"/>
  <c r="Z129" i="2"/>
  <c r="Y129" i="2"/>
  <c r="X129" i="2"/>
  <c r="W129" i="2"/>
  <c r="Z128" i="2"/>
  <c r="T128" i="2" s="1"/>
  <c r="AA128" i="2" s="1"/>
  <c r="Y128" i="2"/>
  <c r="X128" i="2"/>
  <c r="W128" i="2"/>
  <c r="Z127" i="2"/>
  <c r="Y127" i="2"/>
  <c r="X127" i="2"/>
  <c r="W127" i="2"/>
  <c r="Z126" i="2"/>
  <c r="T126" i="2" s="1"/>
  <c r="AA126" i="2" s="1"/>
  <c r="Y126" i="2"/>
  <c r="X126" i="2"/>
  <c r="W126" i="2"/>
  <c r="Z125" i="2"/>
  <c r="T125" i="2" s="1"/>
  <c r="U125" i="2" s="1"/>
  <c r="Y125" i="2"/>
  <c r="X125" i="2"/>
  <c r="W125" i="2"/>
  <c r="Z124" i="2"/>
  <c r="T124" i="2" s="1"/>
  <c r="AA124" i="2" s="1"/>
  <c r="Y124" i="2"/>
  <c r="X124" i="2"/>
  <c r="W124" i="2"/>
  <c r="Z123" i="2"/>
  <c r="Y123" i="2"/>
  <c r="X123" i="2"/>
  <c r="W123" i="2"/>
  <c r="Z122" i="2"/>
  <c r="T122" i="2" s="1"/>
  <c r="AA122" i="2" s="1"/>
  <c r="Y122" i="2"/>
  <c r="X122" i="2"/>
  <c r="W122" i="2"/>
  <c r="Z121" i="2"/>
  <c r="Y121" i="2"/>
  <c r="X121" i="2"/>
  <c r="W121" i="2"/>
  <c r="Z120" i="2"/>
  <c r="T120" i="2" s="1"/>
  <c r="AA120" i="2" s="1"/>
  <c r="Y120" i="2"/>
  <c r="X120" i="2"/>
  <c r="W120" i="2"/>
  <c r="Z119" i="2"/>
  <c r="Y119" i="2"/>
  <c r="X119" i="2"/>
  <c r="W119" i="2"/>
  <c r="Z118" i="2"/>
  <c r="T118" i="2" s="1"/>
  <c r="AA118" i="2" s="1"/>
  <c r="Y118" i="2"/>
  <c r="X118" i="2"/>
  <c r="W118" i="2"/>
  <c r="Z117" i="2"/>
  <c r="T117" i="2" s="1"/>
  <c r="U117" i="2" s="1"/>
  <c r="Y117" i="2"/>
  <c r="X117" i="2"/>
  <c r="W117" i="2"/>
  <c r="Z116" i="2"/>
  <c r="T116" i="2" s="1"/>
  <c r="AA116" i="2" s="1"/>
  <c r="Y116" i="2"/>
  <c r="X116" i="2"/>
  <c r="W116" i="2"/>
  <c r="Z115" i="2"/>
  <c r="Y115" i="2"/>
  <c r="X115" i="2"/>
  <c r="W115" i="2"/>
  <c r="Z114" i="2"/>
  <c r="T114" i="2" s="1"/>
  <c r="AA114" i="2" s="1"/>
  <c r="Y114" i="2"/>
  <c r="X114" i="2"/>
  <c r="W114" i="2"/>
  <c r="Z113" i="2"/>
  <c r="Y113" i="2"/>
  <c r="X113" i="2"/>
  <c r="W113" i="2"/>
  <c r="Z112" i="2"/>
  <c r="T112" i="2" s="1"/>
  <c r="AA112" i="2" s="1"/>
  <c r="Y112" i="2"/>
  <c r="X112" i="2"/>
  <c r="W112" i="2"/>
  <c r="Z111" i="2"/>
  <c r="Y111" i="2"/>
  <c r="X111" i="2"/>
  <c r="W111" i="2"/>
  <c r="Z110" i="2"/>
  <c r="T110" i="2" s="1"/>
  <c r="AA110" i="2" s="1"/>
  <c r="Y110" i="2"/>
  <c r="X110" i="2"/>
  <c r="W110" i="2"/>
  <c r="Z109" i="2"/>
  <c r="T109" i="2" s="1"/>
  <c r="U109" i="2" s="1"/>
  <c r="Y109" i="2"/>
  <c r="X109" i="2"/>
  <c r="W109" i="2"/>
  <c r="Z108" i="2"/>
  <c r="T108" i="2" s="1"/>
  <c r="AA108" i="2" s="1"/>
  <c r="Y108" i="2"/>
  <c r="X108" i="2"/>
  <c r="W108" i="2"/>
  <c r="Z107" i="2"/>
  <c r="Y107" i="2"/>
  <c r="X107" i="2"/>
  <c r="W107" i="2"/>
  <c r="Z106" i="2"/>
  <c r="T106" i="2" s="1"/>
  <c r="AA106" i="2" s="1"/>
  <c r="Y106" i="2"/>
  <c r="X106" i="2"/>
  <c r="W106" i="2"/>
  <c r="Z105" i="2"/>
  <c r="Y105" i="2"/>
  <c r="X105" i="2"/>
  <c r="W105" i="2"/>
  <c r="Z104" i="2"/>
  <c r="T104" i="2" s="1"/>
  <c r="AA104" i="2" s="1"/>
  <c r="Y104" i="2"/>
  <c r="X104" i="2"/>
  <c r="W104" i="2"/>
  <c r="Z103" i="2"/>
  <c r="Y103" i="2"/>
  <c r="X103" i="2"/>
  <c r="W103" i="2"/>
  <c r="Z102" i="2"/>
  <c r="T102" i="2" s="1"/>
  <c r="AA102" i="2" s="1"/>
  <c r="Y102" i="2"/>
  <c r="X102" i="2"/>
  <c r="W102" i="2"/>
  <c r="Z101" i="2"/>
  <c r="T101" i="2" s="1"/>
  <c r="U101" i="2" s="1"/>
  <c r="Y101" i="2"/>
  <c r="X101" i="2"/>
  <c r="W101" i="2"/>
  <c r="Z100" i="2"/>
  <c r="T100" i="2" s="1"/>
  <c r="AA100" i="2" s="1"/>
  <c r="Y100" i="2"/>
  <c r="X100" i="2"/>
  <c r="W100" i="2"/>
  <c r="Z99" i="2"/>
  <c r="Y99" i="2"/>
  <c r="X99" i="2"/>
  <c r="W99" i="2"/>
  <c r="Z98" i="2"/>
  <c r="T98" i="2" s="1"/>
  <c r="AA98" i="2" s="1"/>
  <c r="Y98" i="2"/>
  <c r="X98" i="2"/>
  <c r="W98" i="2"/>
  <c r="Z97" i="2"/>
  <c r="Y97" i="2"/>
  <c r="X97" i="2"/>
  <c r="W97" i="2"/>
  <c r="Z96" i="2"/>
  <c r="T96" i="2" s="1"/>
  <c r="Y96" i="2"/>
  <c r="X96" i="2"/>
  <c r="W96" i="2"/>
  <c r="Z95" i="2"/>
  <c r="Y95" i="2"/>
  <c r="X95" i="2"/>
  <c r="W95" i="2"/>
  <c r="Z94" i="2"/>
  <c r="T94" i="2" s="1"/>
  <c r="AA94" i="2" s="1"/>
  <c r="Y94" i="2"/>
  <c r="X94" i="2"/>
  <c r="W94" i="2"/>
  <c r="Z93" i="2"/>
  <c r="T93" i="2" s="1"/>
  <c r="Y93" i="2"/>
  <c r="X93" i="2"/>
  <c r="W93" i="2"/>
  <c r="Z92" i="2"/>
  <c r="Y92" i="2"/>
  <c r="X92" i="2"/>
  <c r="W92" i="2"/>
  <c r="Z91" i="2"/>
  <c r="Y91" i="2"/>
  <c r="X91" i="2"/>
  <c r="W91" i="2"/>
  <c r="Z90" i="2"/>
  <c r="T90" i="2" s="1"/>
  <c r="AA90" i="2" s="1"/>
  <c r="Y90" i="2"/>
  <c r="X90" i="2"/>
  <c r="W90" i="2"/>
  <c r="Z89" i="2"/>
  <c r="T89" i="2" s="1"/>
  <c r="Y89" i="2"/>
  <c r="X89" i="2"/>
  <c r="W89" i="2"/>
  <c r="Z88" i="2"/>
  <c r="T88" i="2" s="1"/>
  <c r="AA88" i="2" s="1"/>
  <c r="Y88" i="2"/>
  <c r="X88" i="2"/>
  <c r="W88" i="2"/>
  <c r="Z87" i="2"/>
  <c r="T87" i="2" s="1"/>
  <c r="U87" i="2" s="1"/>
  <c r="Y87" i="2"/>
  <c r="X87" i="2"/>
  <c r="W87" i="2"/>
  <c r="Z86" i="2"/>
  <c r="T86" i="2" s="1"/>
  <c r="AA86" i="2" s="1"/>
  <c r="Y86" i="2"/>
  <c r="X86" i="2"/>
  <c r="W86" i="2"/>
  <c r="Z85" i="2"/>
  <c r="T85" i="2" s="1"/>
  <c r="AA85" i="2" s="1"/>
  <c r="Y85" i="2"/>
  <c r="X85" i="2"/>
  <c r="W85" i="2"/>
  <c r="Z84" i="2"/>
  <c r="T84" i="2" s="1"/>
  <c r="Y84" i="2"/>
  <c r="X84" i="2"/>
  <c r="W84" i="2"/>
  <c r="Z83" i="2"/>
  <c r="Y83" i="2"/>
  <c r="X83" i="2"/>
  <c r="W83" i="2"/>
  <c r="Z82" i="2"/>
  <c r="T82" i="2" s="1"/>
  <c r="AA82" i="2" s="1"/>
  <c r="Y82" i="2"/>
  <c r="X82" i="2"/>
  <c r="W82" i="2"/>
  <c r="Z81" i="2"/>
  <c r="T81" i="2" s="1"/>
  <c r="U81" i="2" s="1"/>
  <c r="Y81" i="2"/>
  <c r="X81" i="2"/>
  <c r="W81" i="2"/>
  <c r="Z80" i="2"/>
  <c r="T80" i="2" s="1"/>
  <c r="AA80" i="2" s="1"/>
  <c r="Y80" i="2"/>
  <c r="X80" i="2"/>
  <c r="W80" i="2"/>
  <c r="Z79" i="2"/>
  <c r="Y79" i="2"/>
  <c r="X79" i="2"/>
  <c r="W79" i="2"/>
  <c r="Z78" i="2"/>
  <c r="T78" i="2" s="1"/>
  <c r="AA78" i="2" s="1"/>
  <c r="Y78" i="2"/>
  <c r="X78" i="2"/>
  <c r="W78" i="2"/>
  <c r="Z77" i="2"/>
  <c r="Y77" i="2"/>
  <c r="X77" i="2"/>
  <c r="W77" i="2"/>
  <c r="Z76" i="2"/>
  <c r="T76" i="2" s="1"/>
  <c r="AA76" i="2" s="1"/>
  <c r="Y76" i="2"/>
  <c r="X76" i="2"/>
  <c r="W76" i="2"/>
  <c r="Z75" i="2"/>
  <c r="Y75" i="2"/>
  <c r="X75" i="2"/>
  <c r="W75" i="2"/>
  <c r="Z74" i="2"/>
  <c r="T74" i="2" s="1"/>
  <c r="AA74" i="2" s="1"/>
  <c r="Y74" i="2"/>
  <c r="X74" i="2"/>
  <c r="W74" i="2"/>
  <c r="Z73" i="2"/>
  <c r="T73" i="2" s="1"/>
  <c r="U73" i="2" s="1"/>
  <c r="Y73" i="2"/>
  <c r="X73" i="2"/>
  <c r="W73" i="2"/>
  <c r="Z72" i="2"/>
  <c r="T72" i="2" s="1"/>
  <c r="Y72" i="2"/>
  <c r="X72" i="2"/>
  <c r="W72" i="2"/>
  <c r="Z71" i="2"/>
  <c r="Y71" i="2"/>
  <c r="X71" i="2"/>
  <c r="W71" i="2"/>
  <c r="Z70" i="2"/>
  <c r="T70" i="2" s="1"/>
  <c r="Y70" i="2"/>
  <c r="X70" i="2"/>
  <c r="W70" i="2"/>
  <c r="Z69" i="2"/>
  <c r="T69" i="2" s="1"/>
  <c r="AA69" i="2" s="1"/>
  <c r="Y69" i="2"/>
  <c r="X69" i="2"/>
  <c r="W69" i="2"/>
  <c r="Z68" i="2"/>
  <c r="T68" i="2" s="1"/>
  <c r="AA68" i="2" s="1"/>
  <c r="Y68" i="2"/>
  <c r="X68" i="2"/>
  <c r="W68" i="2"/>
  <c r="Z67" i="2"/>
  <c r="Y67" i="2"/>
  <c r="X67" i="2"/>
  <c r="W67" i="2"/>
  <c r="Z66" i="2"/>
  <c r="T66" i="2" s="1"/>
  <c r="U66" i="2" s="1"/>
  <c r="Y66" i="2"/>
  <c r="X66" i="2"/>
  <c r="W66" i="2"/>
  <c r="Z65" i="2"/>
  <c r="T65" i="2" s="1"/>
  <c r="AA65" i="2" s="1"/>
  <c r="Y65" i="2"/>
  <c r="X65" i="2"/>
  <c r="W65" i="2"/>
  <c r="Z64" i="2"/>
  <c r="T64" i="2" s="1"/>
  <c r="AA64" i="2" s="1"/>
  <c r="Y64" i="2"/>
  <c r="X64" i="2"/>
  <c r="W64" i="2"/>
  <c r="Z63" i="2"/>
  <c r="T63" i="2" s="1"/>
  <c r="Y63" i="2"/>
  <c r="X63" i="2"/>
  <c r="W63" i="2"/>
  <c r="Z62" i="2"/>
  <c r="T62" i="2" s="1"/>
  <c r="U62" i="2" s="1"/>
  <c r="Y62" i="2"/>
  <c r="X62" i="2"/>
  <c r="W62" i="2"/>
  <c r="Z61" i="2"/>
  <c r="T61" i="2" s="1"/>
  <c r="AA61" i="2" s="1"/>
  <c r="Y61" i="2"/>
  <c r="X61" i="2"/>
  <c r="W61" i="2"/>
  <c r="Z60" i="2"/>
  <c r="T60" i="2" s="1"/>
  <c r="AA60" i="2" s="1"/>
  <c r="Y60" i="2"/>
  <c r="X60" i="2"/>
  <c r="W60" i="2"/>
  <c r="Z59" i="2"/>
  <c r="Y59" i="2"/>
  <c r="X59" i="2"/>
  <c r="W59" i="2"/>
  <c r="Z58" i="2"/>
  <c r="T58" i="2" s="1"/>
  <c r="AA58" i="2" s="1"/>
  <c r="Y58" i="2"/>
  <c r="X58" i="2"/>
  <c r="W58" i="2"/>
  <c r="Z57" i="2"/>
  <c r="T57" i="2" s="1"/>
  <c r="AA57" i="2" s="1"/>
  <c r="Y57" i="2"/>
  <c r="X57" i="2"/>
  <c r="W57" i="2"/>
  <c r="Z56" i="2"/>
  <c r="T56" i="2" s="1"/>
  <c r="Y56" i="2"/>
  <c r="X56" i="2"/>
  <c r="W56" i="2"/>
  <c r="Z55" i="2"/>
  <c r="Y55" i="2"/>
  <c r="X55" i="2"/>
  <c r="W55" i="2"/>
  <c r="Z54" i="2"/>
  <c r="T54" i="2" s="1"/>
  <c r="U54" i="2" s="1"/>
  <c r="Y54" i="2"/>
  <c r="X54" i="2"/>
  <c r="W54" i="2"/>
  <c r="Z53" i="2"/>
  <c r="T53" i="2" s="1"/>
  <c r="AA53" i="2" s="1"/>
  <c r="Y53" i="2"/>
  <c r="X53" i="2"/>
  <c r="W53" i="2"/>
  <c r="Z52" i="2"/>
  <c r="T52" i="2" s="1"/>
  <c r="AA52" i="2" s="1"/>
  <c r="Y52" i="2"/>
  <c r="X52" i="2"/>
  <c r="W52" i="2"/>
  <c r="Z51" i="2"/>
  <c r="Y51" i="2"/>
  <c r="X51" i="2"/>
  <c r="W51" i="2"/>
  <c r="Z50" i="2"/>
  <c r="T50" i="2" s="1"/>
  <c r="Y50" i="2"/>
  <c r="X50" i="2"/>
  <c r="W50" i="2"/>
  <c r="Z49" i="2"/>
  <c r="T49" i="2" s="1"/>
  <c r="AA49" i="2" s="1"/>
  <c r="Y49" i="2"/>
  <c r="X49" i="2"/>
  <c r="W49" i="2"/>
  <c r="Z48" i="2"/>
  <c r="T48" i="2" s="1"/>
  <c r="AA48" i="2" s="1"/>
  <c r="Y48" i="2"/>
  <c r="X48" i="2"/>
  <c r="W48" i="2"/>
  <c r="Z47" i="2"/>
  <c r="T47" i="2" s="1"/>
  <c r="Y47" i="2"/>
  <c r="X47" i="2"/>
  <c r="W47" i="2"/>
  <c r="Z46" i="2"/>
  <c r="T46" i="2" s="1"/>
  <c r="U46" i="2" s="1"/>
  <c r="Y46" i="2"/>
  <c r="X46" i="2"/>
  <c r="W46" i="2"/>
  <c r="Z45" i="2"/>
  <c r="T45" i="2" s="1"/>
  <c r="AA45" i="2" s="1"/>
  <c r="Y45" i="2"/>
  <c r="X45" i="2"/>
  <c r="W45" i="2"/>
  <c r="Z44" i="2"/>
  <c r="T44" i="2" s="1"/>
  <c r="AA44" i="2" s="1"/>
  <c r="Y44" i="2"/>
  <c r="X44" i="2"/>
  <c r="W44" i="2"/>
  <c r="Z43" i="2"/>
  <c r="Y43" i="2"/>
  <c r="X43" i="2"/>
  <c r="W43" i="2"/>
  <c r="Z42" i="2"/>
  <c r="T42" i="2" s="1"/>
  <c r="AA42" i="2" s="1"/>
  <c r="Y42" i="2"/>
  <c r="X42" i="2"/>
  <c r="W42" i="2"/>
  <c r="Z41" i="2"/>
  <c r="T41" i="2" s="1"/>
  <c r="AA41" i="2" s="1"/>
  <c r="Y41" i="2"/>
  <c r="X41" i="2"/>
  <c r="W41" i="2"/>
  <c r="Z40" i="2"/>
  <c r="T40" i="2" s="1"/>
  <c r="Y40" i="2"/>
  <c r="X40" i="2"/>
  <c r="W40" i="2"/>
  <c r="Z39" i="2"/>
  <c r="Y39" i="2"/>
  <c r="X39" i="2"/>
  <c r="W39" i="2"/>
  <c r="Z38" i="2"/>
  <c r="T38" i="2" s="1"/>
  <c r="U38" i="2" s="1"/>
  <c r="Y38" i="2"/>
  <c r="X38" i="2"/>
  <c r="W38" i="2"/>
  <c r="Z37" i="2"/>
  <c r="T37" i="2" s="1"/>
  <c r="AA37" i="2" s="1"/>
  <c r="Y37" i="2"/>
  <c r="X37" i="2"/>
  <c r="W37" i="2"/>
  <c r="Z36" i="2"/>
  <c r="T36" i="2" s="1"/>
  <c r="AA36" i="2" s="1"/>
  <c r="Y36" i="2"/>
  <c r="X36" i="2"/>
  <c r="W36" i="2"/>
  <c r="Z35" i="2"/>
  <c r="Y35" i="2"/>
  <c r="X35" i="2"/>
  <c r="W35" i="2"/>
  <c r="Z34" i="2"/>
  <c r="T34" i="2" s="1"/>
  <c r="U34" i="2" s="1"/>
  <c r="Y34" i="2"/>
  <c r="X34" i="2"/>
  <c r="W34" i="2"/>
  <c r="Z33" i="2"/>
  <c r="T33" i="2" s="1"/>
  <c r="AA33" i="2" s="1"/>
  <c r="Y33" i="2"/>
  <c r="X33" i="2"/>
  <c r="W33" i="2"/>
  <c r="Z32" i="2"/>
  <c r="T32" i="2" s="1"/>
  <c r="AA32" i="2" s="1"/>
  <c r="Y32" i="2"/>
  <c r="X32" i="2"/>
  <c r="W32" i="2"/>
  <c r="Z31" i="2"/>
  <c r="T31" i="2" s="1"/>
  <c r="Y31" i="2"/>
  <c r="X31" i="2"/>
  <c r="W31" i="2"/>
  <c r="Z30" i="2"/>
  <c r="T30" i="2" s="1"/>
  <c r="Y30" i="2"/>
  <c r="X30" i="2"/>
  <c r="W30" i="2"/>
  <c r="Z29" i="2"/>
  <c r="T29" i="2" s="1"/>
  <c r="U29" i="2" s="1"/>
  <c r="Y29" i="2"/>
  <c r="X29" i="2"/>
  <c r="W29" i="2"/>
  <c r="Z28" i="2"/>
  <c r="T28" i="2" s="1"/>
  <c r="AA28" i="2" s="1"/>
  <c r="Y28" i="2"/>
  <c r="X28" i="2"/>
  <c r="W28" i="2"/>
  <c r="Z27" i="2"/>
  <c r="Y27" i="2"/>
  <c r="X27" i="2"/>
  <c r="W27" i="2"/>
  <c r="Z26" i="2"/>
  <c r="Y26" i="2"/>
  <c r="X26" i="2"/>
  <c r="W26" i="2"/>
  <c r="Z25" i="2"/>
  <c r="T25" i="2" s="1"/>
  <c r="AA25" i="2" s="1"/>
  <c r="Y25" i="2"/>
  <c r="X25" i="2"/>
  <c r="W25" i="2"/>
  <c r="Z24" i="2"/>
  <c r="Y24" i="2"/>
  <c r="X24" i="2"/>
  <c r="W24" i="2"/>
  <c r="Z23" i="2"/>
  <c r="T23" i="2" s="1"/>
  <c r="AA23" i="2" s="1"/>
  <c r="Y23" i="2"/>
  <c r="X23" i="2"/>
  <c r="W23" i="2"/>
  <c r="Z22" i="2"/>
  <c r="Y22" i="2"/>
  <c r="X22" i="2"/>
  <c r="W22" i="2"/>
  <c r="Z21" i="2"/>
  <c r="T21" i="2" s="1"/>
  <c r="AA21" i="2" s="1"/>
  <c r="Y21" i="2"/>
  <c r="X21" i="2"/>
  <c r="W21" i="2"/>
  <c r="Z20" i="2"/>
  <c r="Y20" i="2"/>
  <c r="X20" i="2"/>
  <c r="W20" i="2"/>
  <c r="Z19" i="2"/>
  <c r="T19" i="2" s="1"/>
  <c r="Y19" i="2"/>
  <c r="X19" i="2"/>
  <c r="W19" i="2"/>
  <c r="Z18" i="2"/>
  <c r="Y18" i="2"/>
  <c r="X18" i="2"/>
  <c r="W18" i="2"/>
  <c r="Z17" i="2"/>
  <c r="T17" i="2" s="1"/>
  <c r="AA17" i="2" s="1"/>
  <c r="Y17" i="2"/>
  <c r="X17" i="2"/>
  <c r="W17" i="2"/>
  <c r="Z16" i="2"/>
  <c r="T16" i="2" s="1"/>
  <c r="AA16" i="2" s="1"/>
  <c r="Y16" i="2"/>
  <c r="X16" i="2"/>
  <c r="W16" i="2"/>
  <c r="Z15" i="2"/>
  <c r="Y15" i="2"/>
  <c r="X15" i="2"/>
  <c r="W15" i="2"/>
  <c r="Z14" i="2"/>
  <c r="T14" i="2" s="1"/>
  <c r="U14" i="2" s="1"/>
  <c r="Y14" i="2"/>
  <c r="X14" i="2"/>
  <c r="W14" i="2"/>
  <c r="Z13" i="2"/>
  <c r="T13" i="2" s="1"/>
  <c r="AA13" i="2" s="1"/>
  <c r="Y13" i="2"/>
  <c r="X13" i="2"/>
  <c r="W13" i="2"/>
  <c r="Z12" i="2"/>
  <c r="T12" i="2" s="1"/>
  <c r="Y12" i="2"/>
  <c r="X12" i="2"/>
  <c r="W12" i="2"/>
  <c r="Z11" i="2"/>
  <c r="T11" i="2" s="1"/>
  <c r="AA11" i="2" s="1"/>
  <c r="Y11" i="2"/>
  <c r="X11" i="2"/>
  <c r="W11" i="2"/>
  <c r="Z10" i="2"/>
  <c r="T10" i="2" s="1"/>
  <c r="AA10" i="2" s="1"/>
  <c r="Y10" i="2"/>
  <c r="X10" i="2"/>
  <c r="W10" i="2"/>
  <c r="Z9" i="2"/>
  <c r="X9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T92" i="2" l="1"/>
  <c r="J210" i="2"/>
  <c r="K210" i="2" s="1"/>
  <c r="U141" i="2"/>
  <c r="X8" i="2"/>
  <c r="T83" i="2"/>
  <c r="U83" i="2" s="1"/>
  <c r="T123" i="2"/>
  <c r="AA123" i="2" s="1"/>
  <c r="T121" i="2"/>
  <c r="T15" i="2"/>
  <c r="T67" i="2"/>
  <c r="AA67" i="2" s="1"/>
  <c r="U134" i="2"/>
  <c r="T135" i="2"/>
  <c r="U135" i="2" s="1"/>
  <c r="T137" i="2"/>
  <c r="T139" i="2"/>
  <c r="U139" i="2" s="1"/>
  <c r="U124" i="2"/>
  <c r="T119" i="2"/>
  <c r="U119" i="2" s="1"/>
  <c r="U108" i="2"/>
  <c r="U156" i="2"/>
  <c r="T103" i="2"/>
  <c r="U103" i="2" s="1"/>
  <c r="T105" i="2"/>
  <c r="U105" i="2" s="1"/>
  <c r="T107" i="2"/>
  <c r="T151" i="2"/>
  <c r="U151" i="2" s="1"/>
  <c r="T153" i="2"/>
  <c r="U153" i="2" s="1"/>
  <c r="T155" i="2"/>
  <c r="AA155" i="2" s="1"/>
  <c r="U86" i="2"/>
  <c r="U49" i="2"/>
  <c r="U110" i="2"/>
  <c r="U142" i="2"/>
  <c r="U102" i="2"/>
  <c r="U116" i="2"/>
  <c r="U148" i="2"/>
  <c r="T18" i="2"/>
  <c r="AA18" i="2" s="1"/>
  <c r="T20" i="2"/>
  <c r="U20" i="2" s="1"/>
  <c r="T35" i="2"/>
  <c r="U35" i="2" s="1"/>
  <c r="AA38" i="2"/>
  <c r="U30" i="2"/>
  <c r="AA30" i="2"/>
  <c r="U50" i="2"/>
  <c r="AA50" i="2"/>
  <c r="U70" i="2"/>
  <c r="AA70" i="2"/>
  <c r="U140" i="2"/>
  <c r="U158" i="2"/>
  <c r="U118" i="2"/>
  <c r="U132" i="2"/>
  <c r="U150" i="2"/>
  <c r="T24" i="2"/>
  <c r="AA24" i="2" s="1"/>
  <c r="T26" i="2"/>
  <c r="AA26" i="2" s="1"/>
  <c r="T27" i="2"/>
  <c r="AA27" i="2" s="1"/>
  <c r="T55" i="2"/>
  <c r="U55" i="2" s="1"/>
  <c r="U90" i="2"/>
  <c r="U126" i="2"/>
  <c r="U100" i="2"/>
  <c r="Z8" i="2"/>
  <c r="T59" i="2"/>
  <c r="AA59" i="2" s="1"/>
  <c r="AA62" i="2"/>
  <c r="U17" i="2"/>
  <c r="T22" i="2"/>
  <c r="AA22" i="2" s="1"/>
  <c r="U33" i="2"/>
  <c r="T39" i="2"/>
  <c r="AA39" i="2" s="1"/>
  <c r="AA66" i="2"/>
  <c r="T75" i="2"/>
  <c r="AA75" i="2" s="1"/>
  <c r="T77" i="2"/>
  <c r="AA77" i="2" s="1"/>
  <c r="T79" i="2"/>
  <c r="U79" i="2" s="1"/>
  <c r="AA81" i="2"/>
  <c r="T91" i="2"/>
  <c r="AA91" i="2" s="1"/>
  <c r="T111" i="2"/>
  <c r="U111" i="2" s="1"/>
  <c r="T113" i="2"/>
  <c r="AA113" i="2" s="1"/>
  <c r="T115" i="2"/>
  <c r="U115" i="2" s="1"/>
  <c r="T143" i="2"/>
  <c r="U143" i="2" s="1"/>
  <c r="T145" i="2"/>
  <c r="U145" i="2" s="1"/>
  <c r="T147" i="2"/>
  <c r="U147" i="2" s="1"/>
  <c r="U21" i="2"/>
  <c r="AA34" i="2"/>
  <c r="T43" i="2"/>
  <c r="AA43" i="2" s="1"/>
  <c r="AA46" i="2"/>
  <c r="T51" i="2"/>
  <c r="U51" i="2" s="1"/>
  <c r="AA54" i="2"/>
  <c r="U65" i="2"/>
  <c r="T71" i="2"/>
  <c r="AA71" i="2" s="1"/>
  <c r="T95" i="2"/>
  <c r="U95" i="2" s="1"/>
  <c r="T97" i="2"/>
  <c r="AA97" i="2" s="1"/>
  <c r="T99" i="2"/>
  <c r="U99" i="2" s="1"/>
  <c r="T127" i="2"/>
  <c r="U127" i="2" s="1"/>
  <c r="T129" i="2"/>
  <c r="U129" i="2" s="1"/>
  <c r="T131" i="2"/>
  <c r="AA131" i="2" s="1"/>
  <c r="T159" i="2"/>
  <c r="U159" i="2" s="1"/>
  <c r="T161" i="2"/>
  <c r="AA161" i="2" s="1"/>
  <c r="AA51" i="2"/>
  <c r="AA56" i="2"/>
  <c r="U56" i="2"/>
  <c r="AA19" i="2"/>
  <c r="U19" i="2"/>
  <c r="U75" i="2"/>
  <c r="AA89" i="2"/>
  <c r="U89" i="2"/>
  <c r="AA12" i="2"/>
  <c r="U12" i="2"/>
  <c r="AA15" i="2"/>
  <c r="U15" i="2"/>
  <c r="AA40" i="2"/>
  <c r="U40" i="2"/>
  <c r="U107" i="2"/>
  <c r="AA107" i="2"/>
  <c r="AA139" i="2"/>
  <c r="Y8" i="2"/>
  <c r="T9" i="2"/>
  <c r="U67" i="2"/>
  <c r="AA72" i="2"/>
  <c r="U72" i="2"/>
  <c r="AA96" i="2"/>
  <c r="U96" i="2"/>
  <c r="AA31" i="2"/>
  <c r="U31" i="2"/>
  <c r="U45" i="2"/>
  <c r="AA63" i="2"/>
  <c r="U63" i="2"/>
  <c r="U104" i="2"/>
  <c r="U112" i="2"/>
  <c r="U136" i="2"/>
  <c r="U144" i="2"/>
  <c r="U160" i="2"/>
  <c r="U11" i="2"/>
  <c r="AA14" i="2"/>
  <c r="U23" i="2"/>
  <c r="AA29" i="2"/>
  <c r="U57" i="2"/>
  <c r="U68" i="2"/>
  <c r="U98" i="2"/>
  <c r="AA109" i="2"/>
  <c r="U114" i="2"/>
  <c r="AA117" i="2"/>
  <c r="U122" i="2"/>
  <c r="AA125" i="2"/>
  <c r="AA141" i="2"/>
  <c r="U146" i="2"/>
  <c r="AA149" i="2"/>
  <c r="U154" i="2"/>
  <c r="AA157" i="2"/>
  <c r="U10" i="2"/>
  <c r="U53" i="2"/>
  <c r="U64" i="2"/>
  <c r="U69" i="2"/>
  <c r="AA73" i="2"/>
  <c r="U76" i="2"/>
  <c r="J212" i="2"/>
  <c r="K212" i="2" s="1"/>
  <c r="AA47" i="2"/>
  <c r="U47" i="2"/>
  <c r="U61" i="2"/>
  <c r="U78" i="2"/>
  <c r="AA84" i="2"/>
  <c r="U84" i="2"/>
  <c r="AA93" i="2"/>
  <c r="U93" i="2"/>
  <c r="U120" i="2"/>
  <c r="U128" i="2"/>
  <c r="U152" i="2"/>
  <c r="U16" i="2"/>
  <c r="U25" i="2"/>
  <c r="U36" i="2"/>
  <c r="U41" i="2"/>
  <c r="U52" i="2"/>
  <c r="U85" i="2"/>
  <c r="AA87" i="2"/>
  <c r="U94" i="2"/>
  <c r="AA101" i="2"/>
  <c r="U106" i="2"/>
  <c r="U130" i="2"/>
  <c r="AA133" i="2"/>
  <c r="U138" i="2"/>
  <c r="U13" i="2"/>
  <c r="U32" i="2"/>
  <c r="U37" i="2"/>
  <c r="U48" i="2"/>
  <c r="U82" i="2"/>
  <c r="U28" i="2"/>
  <c r="U42" i="2"/>
  <c r="U44" i="2"/>
  <c r="U58" i="2"/>
  <c r="U60" i="2"/>
  <c r="U74" i="2"/>
  <c r="U80" i="2"/>
  <c r="AA105" i="2"/>
  <c r="U121" i="2"/>
  <c r="AA121" i="2"/>
  <c r="U137" i="2"/>
  <c r="AA137" i="2"/>
  <c r="P7" i="3"/>
  <c r="U88" i="2"/>
  <c r="J211" i="2"/>
  <c r="K211" i="2" s="1"/>
  <c r="U97" i="2" l="1"/>
  <c r="AA92" i="2"/>
  <c r="U92" i="2"/>
  <c r="AA83" i="2"/>
  <c r="AA143" i="2"/>
  <c r="AA35" i="2"/>
  <c r="U123" i="2"/>
  <c r="AA103" i="2"/>
  <c r="AA55" i="2"/>
  <c r="U59" i="2"/>
  <c r="U131" i="2"/>
  <c r="AA95" i="2"/>
  <c r="U24" i="2"/>
  <c r="AA115" i="2"/>
  <c r="U22" i="2"/>
  <c r="AA153" i="2"/>
  <c r="U18" i="2"/>
  <c r="AA119" i="2"/>
  <c r="AA135" i="2"/>
  <c r="AA111" i="2"/>
  <c r="U155" i="2"/>
  <c r="AA151" i="2"/>
  <c r="U91" i="2"/>
  <c r="U27" i="2"/>
  <c r="AA129" i="2"/>
  <c r="AA20" i="2"/>
  <c r="AA159" i="2"/>
  <c r="AA145" i="2"/>
  <c r="U26" i="2"/>
  <c r="U161" i="2"/>
  <c r="U71" i="2"/>
  <c r="U113" i="2"/>
  <c r="AA79" i="2"/>
  <c r="AA147" i="2"/>
  <c r="U77" i="2"/>
  <c r="U39" i="2"/>
  <c r="AA99" i="2"/>
  <c r="U43" i="2"/>
  <c r="AA127" i="2"/>
  <c r="U9" i="2"/>
  <c r="T2" i="2"/>
  <c r="AA9" i="2"/>
  <c r="T3" i="2" l="1"/>
  <c r="T4" i="2"/>
  <c r="AA8" i="2"/>
</calcChain>
</file>

<file path=xl/sharedStrings.xml><?xml version="1.0" encoding="utf-8"?>
<sst xmlns="http://schemas.openxmlformats.org/spreadsheetml/2006/main" count="1492" uniqueCount="375">
  <si>
    <t>(1) GERnumber:</t>
  </si>
  <si>
    <t>Ger-number</t>
  </si>
  <si>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</si>
  <si>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</si>
  <si>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</si>
  <si>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</si>
  <si>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</si>
  <si>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</si>
  <si>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</si>
  <si>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</si>
  <si>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</si>
  <si>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</si>
  <si>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</si>
  <si>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GER-number</t>
  </si>
  <si>
    <t>Ger-number;Transaction date;CPR-number;tax municipality code;A-income;A-tax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</si>
  <si>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</si>
  <si>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</si>
  <si>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</si>
  <si>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</si>
  <si>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</si>
  <si>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</si>
  <si>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</si>
  <si>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</si>
  <si>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</si>
  <si>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xxxxxx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</si>
  <si>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</si>
  <si>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</si>
  <si>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</si>
  <si>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</si>
  <si>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</si>
  <si>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</si>
  <si>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</si>
  <si>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</si>
  <si>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</si>
  <si>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</si>
  <si>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</si>
  <si>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</si>
  <si>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</si>
  <si>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</si>
  <si>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</si>
  <si>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</si>
  <si>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</si>
  <si>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</si>
  <si>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</si>
  <si>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</si>
  <si>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</si>
  <si>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</si>
  <si>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</si>
  <si>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Expected date of termination or an estimate of the duration af the work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</si>
  <si>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</si>
  <si>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</si>
  <si>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</si>
  <si>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</si>
  <si>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</si>
  <si>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</si>
  <si>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</si>
  <si>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</si>
  <si>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</si>
  <si>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</si>
  <si>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</si>
  <si>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</si>
  <si>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</si>
  <si>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</si>
  <si>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</si>
  <si>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</si>
  <si>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</si>
  <si>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</si>
  <si>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</si>
  <si>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</si>
  <si>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Edato</t>
  </si>
  <si>
    <t>Dato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</si>
  <si>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</si>
  <si>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</si>
  <si>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</si>
  <si>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</si>
  <si>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</si>
  <si>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</si>
  <si>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</si>
  <si>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</si>
  <si>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</si>
  <si>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</si>
  <si>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</si>
  <si>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</si>
  <si>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</si>
  <si>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</si>
  <si>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</si>
  <si>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</si>
  <si>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</si>
  <si>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</si>
  <si>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</si>
  <si>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</si>
  <si>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</si>
  <si>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</si>
  <si>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</si>
  <si>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</si>
  <si>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</si>
  <si>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</si>
  <si>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</si>
  <si>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</si>
  <si>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</si>
  <si>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</si>
  <si>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</si>
  <si>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</si>
  <si>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</si>
  <si>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</si>
  <si>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</si>
  <si>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</si>
  <si>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</si>
  <si>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</si>
  <si>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</si>
  <si>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</si>
  <si>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</si>
  <si>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</si>
  <si>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</si>
  <si>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</si>
  <si>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</si>
  <si>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</si>
  <si>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</si>
  <si>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</si>
  <si>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</si>
  <si>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</si>
  <si>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</si>
  <si>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</si>
  <si>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</si>
  <si>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</si>
  <si>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</si>
  <si>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</si>
  <si>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</si>
  <si>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</si>
  <si>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</si>
  <si>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</si>
  <si>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2015M01</t>
  </si>
  <si>
    <t>2015M02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</si>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</sst>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3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6">
    <xf numFmtId="0" fontId="0" fillId="0" borderId="0" xfId="0" applyFont="1" applyAlignment="1"/>
    <xf numFmtId="0" fontId="0" fillId="2" borderId="0" xfId="0" applyFont="1" applyFill="1" applyBorder="1"/>
    <xf numFmtId="0" fontId="7" fillId="2" borderId="0" xfId="0" applyFont="1" applyFill="1" applyBorder="1"/>
    <xf numFmtId="0" fontId="8" fillId="3" borderId="1" xfId="0" applyFont="1" applyFill="1" applyBorder="1"/>
    <xf numFmtId="0" fontId="10" fillId="3" borderId="3" xfId="0" applyFont="1" applyFill="1" applyBorder="1"/>
    <xf numFmtId="0" fontId="8" fillId="3" borderId="5" xfId="0" applyFont="1" applyFill="1" applyBorder="1" applyAlignment="1">
      <alignment vertical="center" wrapText="1"/>
    </xf>
    <xf numFmtId="0" fontId="8" fillId="2" borderId="0" xfId="0" applyFont="1" applyFill="1" applyBorder="1"/>
    <xf numFmtId="0" fontId="12" fillId="2" borderId="0" xfId="0" applyFont="1" applyFill="1" applyBorder="1"/>
    <xf numFmtId="0" fontId="14" fillId="2" borderId="0" xfId="0" applyFont="1" applyFill="1" applyBorder="1"/>
    <xf numFmtId="0" fontId="0" fillId="2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16" fillId="3" borderId="7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6" fillId="3" borderId="8" xfId="0" applyFont="1" applyFill="1" applyBorder="1"/>
    <xf numFmtId="0" fontId="16" fillId="4" borderId="19" xfId="0" applyFont="1" applyFill="1" applyBorder="1" applyAlignment="1">
      <alignment horizontal="center" vertical="center"/>
    </xf>
    <xf numFmtId="0" fontId="8" fillId="3" borderId="0" xfId="0" applyFont="1" applyFill="1" applyBorder="1"/>
    <xf numFmtId="0" fontId="18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6" fillId="3" borderId="0" xfId="0" applyFont="1" applyFill="1" applyBorder="1" applyAlignment="1">
      <alignment vertical="center"/>
    </xf>
    <xf numFmtId="0" fontId="19" fillId="3" borderId="0" xfId="0" applyFont="1" applyFill="1" applyBorder="1"/>
    <xf numFmtId="0" fontId="14" fillId="2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horizontal="left" wrapText="1"/>
    </xf>
    <xf numFmtId="0" fontId="20" fillId="3" borderId="0" xfId="0" applyFont="1" applyFill="1" applyBorder="1"/>
    <xf numFmtId="0" fontId="14" fillId="2" borderId="3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right"/>
    </xf>
    <xf numFmtId="3" fontId="12" fillId="2" borderId="0" xfId="0" applyNumberFormat="1" applyFont="1" applyFill="1" applyBorder="1"/>
    <xf numFmtId="0" fontId="18" fillId="3" borderId="0" xfId="0" applyFont="1" applyFill="1" applyBorder="1"/>
    <xf numFmtId="1" fontId="14" fillId="2" borderId="5" xfId="0" applyNumberFormat="1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left"/>
    </xf>
    <xf numFmtId="0" fontId="8" fillId="3" borderId="19" xfId="0" applyFont="1" applyFill="1" applyBorder="1"/>
    <xf numFmtId="0" fontId="14" fillId="2" borderId="1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4" fillId="2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center" vertical="center"/>
    </xf>
    <xf numFmtId="2" fontId="8" fillId="2" borderId="0" xfId="0" applyNumberFormat="1" applyFont="1" applyFill="1" applyBorder="1"/>
    <xf numFmtId="165" fontId="8" fillId="2" borderId="0" xfId="0" applyNumberFormat="1" applyFont="1" applyFill="1" applyBorder="1"/>
    <xf numFmtId="1" fontId="14" fillId="2" borderId="21" xfId="0" applyNumberFormat="1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center"/>
    </xf>
    <xf numFmtId="0" fontId="17" fillId="3" borderId="21" xfId="0" applyFont="1" applyFill="1" applyBorder="1" applyAlignment="1">
      <alignment horizontal="center" vertical="center"/>
    </xf>
    <xf numFmtId="0" fontId="8" fillId="3" borderId="23" xfId="0" applyFont="1" applyFill="1" applyBorder="1"/>
    <xf numFmtId="0" fontId="17" fillId="2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 applyBorder="1"/>
    <xf numFmtId="0" fontId="8" fillId="3" borderId="20" xfId="0" applyFont="1" applyFill="1" applyBorder="1"/>
    <xf numFmtId="0" fontId="8" fillId="3" borderId="16" xfId="0" applyFont="1" applyFill="1" applyBorder="1"/>
    <xf numFmtId="0" fontId="17" fillId="3" borderId="1" xfId="0" applyFont="1" applyFill="1" applyBorder="1" applyAlignment="1">
      <alignment horizontal="center" vertical="center"/>
    </xf>
    <xf numFmtId="0" fontId="10" fillId="3" borderId="17" xfId="0" applyFont="1" applyFill="1" applyBorder="1"/>
    <xf numFmtId="0" fontId="17" fillId="3" borderId="3" xfId="0" applyFont="1" applyFill="1" applyBorder="1" applyAlignment="1">
      <alignment horizontal="center" vertical="center"/>
    </xf>
    <xf numFmtId="0" fontId="8" fillId="3" borderId="17" xfId="0" applyFont="1" applyFill="1" applyBorder="1"/>
    <xf numFmtId="0" fontId="17" fillId="3" borderId="5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vertical="center" wrapText="1"/>
    </xf>
    <xf numFmtId="0" fontId="24" fillId="3" borderId="15" xfId="0" applyFont="1" applyFill="1" applyBorder="1"/>
    <xf numFmtId="0" fontId="24" fillId="3" borderId="0" xfId="0" applyFont="1" applyFill="1" applyBorder="1" applyAlignment="1">
      <alignment horizontal="center"/>
    </xf>
    <xf numFmtId="0" fontId="16" fillId="3" borderId="10" xfId="0" applyFont="1" applyFill="1" applyBorder="1"/>
    <xf numFmtId="0" fontId="8" fillId="3" borderId="5" xfId="0" applyFont="1" applyFill="1" applyBorder="1" applyAlignment="1">
      <alignment horizontal="center" vertical="center"/>
    </xf>
    <xf numFmtId="0" fontId="16" fillId="3" borderId="12" xfId="0" applyFont="1" applyFill="1" applyBorder="1"/>
    <xf numFmtId="3" fontId="17" fillId="3" borderId="16" xfId="0" applyNumberFormat="1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left"/>
    </xf>
    <xf numFmtId="3" fontId="17" fillId="3" borderId="17" xfId="0" applyNumberFormat="1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5" xfId="0" applyFont="1" applyFill="1" applyBorder="1" applyAlignment="1">
      <alignment vertical="center" wrapText="1"/>
    </xf>
    <xf numFmtId="3" fontId="17" fillId="3" borderId="18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/>
    </xf>
    <xf numFmtId="0" fontId="25" fillId="2" borderId="0" xfId="0" applyFont="1" applyFill="1" applyBorder="1"/>
    <xf numFmtId="0" fontId="8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6" fillId="2" borderId="0" xfId="0" applyFont="1" applyFill="1" applyBorder="1"/>
    <xf numFmtId="0" fontId="24" fillId="3" borderId="17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3" fontId="24" fillId="3" borderId="9" xfId="0" applyNumberFormat="1" applyFont="1" applyFill="1" applyBorder="1" applyAlignment="1">
      <alignment horizontal="center" vertical="center" wrapText="1"/>
    </xf>
    <xf numFmtId="3" fontId="24" fillId="3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/>
    </xf>
    <xf numFmtId="4" fontId="8" fillId="3" borderId="16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14" fontId="12" fillId="2" borderId="0" xfId="0" applyNumberFormat="1" applyFont="1" applyFill="1" applyBorder="1"/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vertical="center"/>
    </xf>
    <xf numFmtId="49" fontId="12" fillId="2" borderId="0" xfId="0" applyNumberFormat="1" applyFont="1" applyFill="1" applyBorder="1"/>
    <xf numFmtId="4" fontId="12" fillId="2" borderId="0" xfId="0" applyNumberFormat="1" applyFont="1" applyFill="1" applyBorder="1"/>
    <xf numFmtId="167" fontId="12" fillId="2" borderId="0" xfId="0" applyNumberFormat="1" applyFont="1" applyFill="1" applyBorder="1" applyAlignment="1">
      <alignment horizontal="right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30" fillId="2" borderId="0" xfId="0" applyFont="1" applyFill="1" applyBorder="1"/>
    <xf numFmtId="0" fontId="8" fillId="5" borderId="0" xfId="0" applyFont="1" applyFill="1" applyBorder="1"/>
    <xf numFmtId="0" fontId="12" fillId="5" borderId="0" xfId="0" applyFont="1" applyFill="1" applyBorder="1"/>
    <xf numFmtId="0" fontId="6" fillId="6" borderId="0" xfId="1" applyFill="1" applyAlignment="1" applyProtection="1">
      <alignment horizontal="right"/>
      <protection locked="0"/>
    </xf>
    <xf numFmtId="0" fontId="17" fillId="5" borderId="0" xfId="0" applyFont="1" applyFill="1" applyBorder="1"/>
    <xf numFmtId="14" fontId="30" fillId="5" borderId="0" xfId="0" applyNumberFormat="1" applyFont="1" applyFill="1" applyBorder="1"/>
    <xf numFmtId="0" fontId="30" fillId="5" borderId="0" xfId="0" applyFont="1" applyFill="1" applyBorder="1"/>
    <xf numFmtId="0" fontId="30" fillId="6" borderId="0" xfId="0" applyFont="1" applyFill="1" applyAlignment="1">
      <alignment horizontal="left"/>
    </xf>
    <xf numFmtId="0" fontId="30" fillId="6" borderId="0" xfId="0" applyFont="1" applyFill="1" applyAlignment="1">
      <alignment horizontal="right"/>
    </xf>
    <xf numFmtId="165" fontId="30" fillId="5" borderId="0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31" fillId="6" borderId="0" xfId="0" applyFont="1" applyFill="1" applyBorder="1" applyAlignment="1"/>
    <xf numFmtId="1" fontId="16" fillId="2" borderId="22" xfId="0" applyNumberFormat="1" applyFont="1" applyFill="1" applyBorder="1" applyAlignment="1" applyProtection="1">
      <alignment horizontal="center"/>
      <protection locked="0"/>
    </xf>
    <xf numFmtId="0" fontId="16" fillId="2" borderId="22" xfId="0" applyFont="1" applyFill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>
      <protection locked="0"/>
    </xf>
    <xf numFmtId="3" fontId="24" fillId="0" borderId="3" xfId="0" applyNumberFormat="1" applyFont="1" applyBorder="1" applyAlignment="1" applyProtection="1">
      <alignment horizontal="center" vertical="center" wrapText="1"/>
      <protection locked="0"/>
    </xf>
    <xf numFmtId="3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3" fontId="17" fillId="0" borderId="20" xfId="0" applyNumberFormat="1" applyFont="1" applyBorder="1" applyAlignment="1" applyProtection="1">
      <alignment horizontal="center" vertical="center" wrapText="1"/>
      <protection locked="0"/>
    </xf>
    <xf numFmtId="3" fontId="17" fillId="0" borderId="22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3" fontId="27" fillId="0" borderId="22" xfId="0" applyNumberFormat="1" applyFont="1" applyBorder="1" applyAlignment="1" applyProtection="1">
      <alignment horizontal="center" vertical="center" wrapText="1"/>
      <protection locked="0"/>
    </xf>
    <xf numFmtId="14" fontId="30" fillId="2" borderId="0" xfId="0" applyNumberFormat="1" applyFont="1" applyFill="1" applyBorder="1"/>
    <xf numFmtId="0" fontId="30" fillId="2" borderId="0" xfId="0" applyFont="1" applyFill="1" applyBorder="1" applyAlignment="1">
      <alignment horizontal="right"/>
    </xf>
    <xf numFmtId="165" fontId="30" fillId="2" borderId="0" xfId="0" applyNumberFormat="1" applyFont="1" applyFill="1" applyBorder="1" applyAlignment="1">
      <alignment horizontal="right"/>
    </xf>
    <xf numFmtId="0" fontId="24" fillId="0" borderId="3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/>
    <xf numFmtId="0" fontId="30" fillId="5" borderId="0" xfId="0" applyFont="1" applyFill="1" applyBorder="1" applyAlignment="1">
      <alignment horizontal="right"/>
    </xf>
    <xf numFmtId="0" fontId="29" fillId="6" borderId="0" xfId="2" applyFont="1" applyFill="1" applyAlignment="1" applyProtection="1">
      <alignment horizontal="right"/>
      <protection locked="0"/>
    </xf>
    <xf numFmtId="0" fontId="32" fillId="6" borderId="0" xfId="1" applyFont="1" applyFill="1" applyAlignment="1" applyProtection="1">
      <alignment horizontal="right"/>
      <protection locked="0"/>
    </xf>
    <xf numFmtId="0" fontId="32" fillId="6" borderId="0" xfId="3" applyFont="1" applyFill="1" applyAlignment="1" applyProtection="1">
      <alignment horizontal="right"/>
      <protection locked="0"/>
    </xf>
    <xf numFmtId="0" fontId="29" fillId="6" borderId="0" xfId="1" applyFont="1" applyFill="1" applyAlignment="1" applyProtection="1">
      <alignment horizontal="right"/>
      <protection locked="0"/>
    </xf>
    <xf numFmtId="0" fontId="33" fillId="5" borderId="0" xfId="0" applyFont="1" applyFill="1" applyBorder="1"/>
    <xf numFmtId="0" fontId="33" fillId="2" borderId="0" xfId="0" applyFont="1" applyFill="1" applyBorder="1"/>
    <xf numFmtId="0" fontId="30" fillId="6" borderId="0" xfId="0" applyFont="1" applyFill="1" applyBorder="1"/>
    <xf numFmtId="0" fontId="29" fillId="6" borderId="0" xfId="4" applyFont="1" applyFill="1" applyAlignment="1" applyProtection="1">
      <alignment horizontal="right"/>
      <protection locked="0"/>
    </xf>
    <xf numFmtId="0" fontId="33" fillId="6" borderId="0" xfId="0" applyFont="1" applyFill="1" applyBorder="1"/>
    <xf numFmtId="14" fontId="30" fillId="6" borderId="0" xfId="0" applyNumberFormat="1" applyFont="1" applyFill="1" applyBorder="1"/>
    <xf numFmtId="0" fontId="29" fillId="6" borderId="0" xfId="5" applyFont="1" applyFill="1" applyAlignment="1" applyProtection="1">
      <alignment horizontal="right"/>
      <protection locked="0"/>
    </xf>
    <xf numFmtId="165" fontId="30" fillId="6" borderId="0" xfId="0" applyNumberFormat="1" applyFont="1" applyFill="1" applyBorder="1" applyAlignment="1">
      <alignment horizontal="right"/>
    </xf>
    <xf numFmtId="0" fontId="2" fillId="6" borderId="0" xfId="5" applyFill="1" applyBorder="1" applyAlignment="1" applyProtection="1">
      <alignment horizontal="right"/>
      <protection locked="0"/>
    </xf>
    <xf numFmtId="0" fontId="17" fillId="6" borderId="0" xfId="0" applyFont="1" applyFill="1" applyBorder="1"/>
    <xf numFmtId="14" fontId="17" fillId="6" borderId="0" xfId="0" applyNumberFormat="1" applyFont="1" applyFill="1" applyBorder="1"/>
    <xf numFmtId="0" fontId="32" fillId="6" borderId="0" xfId="5" applyFont="1" applyFill="1" applyBorder="1" applyAlignment="1" applyProtection="1">
      <alignment horizontal="right"/>
      <protection locked="0"/>
    </xf>
    <xf numFmtId="0" fontId="16" fillId="3" borderId="0" xfId="0" applyFont="1" applyFill="1" applyBorder="1" applyAlignment="1">
      <alignment horizontal="left" vertical="top" wrapText="1"/>
    </xf>
    <xf numFmtId="0" fontId="11" fillId="0" borderId="0" xfId="0" applyFont="1" applyBorder="1"/>
    <xf numFmtId="0" fontId="18" fillId="3" borderId="12" xfId="0" applyFont="1" applyFill="1" applyBorder="1" applyAlignment="1">
      <alignment horizontal="center"/>
    </xf>
    <xf numFmtId="0" fontId="11" fillId="0" borderId="12" xfId="0" applyFont="1" applyBorder="1"/>
    <xf numFmtId="0" fontId="11" fillId="0" borderId="14" xfId="0" applyFont="1" applyBorder="1"/>
    <xf numFmtId="0" fontId="16" fillId="2" borderId="9" xfId="0" applyFont="1" applyFill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4" fontId="16" fillId="2" borderId="9" xfId="0" applyNumberFormat="1" applyFont="1" applyFill="1" applyBorder="1" applyAlignment="1" applyProtection="1">
      <alignment horizontal="center"/>
      <protection locked="0"/>
    </xf>
    <xf numFmtId="164" fontId="23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6" xfId="0" applyFont="1" applyBorder="1"/>
    <xf numFmtId="0" fontId="11" fillId="0" borderId="7" xfId="0" applyFont="1" applyBorder="1"/>
    <xf numFmtId="0" fontId="0" fillId="0" borderId="0" xfId="0" applyFont="1" applyAlignment="1"/>
    <xf numFmtId="0" fontId="11" fillId="0" borderId="8" xfId="0" applyFont="1" applyBorder="1"/>
    <xf numFmtId="0" fontId="11" fillId="0" borderId="10" xfId="0" applyFont="1" applyBorder="1"/>
    <xf numFmtId="0" fontId="15" fillId="3" borderId="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top" wrapText="1"/>
      <protection locked="0"/>
    </xf>
    <xf numFmtId="0" fontId="24" fillId="3" borderId="0" xfId="0" applyFont="1" applyFill="1" applyBorder="1" applyAlignment="1">
      <alignment horizontal="center" vertical="center" wrapText="1"/>
    </xf>
    <xf numFmtId="0" fontId="11" fillId="0" borderId="17" xfId="0" applyFont="1" applyBorder="1"/>
    <xf numFmtId="0" fontId="8" fillId="3" borderId="0" xfId="0" applyFont="1" applyFill="1" applyBorder="1" applyAlignment="1">
      <alignment horizont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3" fontId="22" fillId="3" borderId="0" xfId="0" applyNumberFormat="1" applyFont="1" applyFill="1" applyBorder="1" applyAlignment="1">
      <alignment horizontal="left"/>
    </xf>
    <xf numFmtId="0" fontId="11" fillId="0" borderId="21" xfId="0" applyFont="1" applyBorder="1"/>
    <xf numFmtId="0" fontId="24" fillId="3" borderId="21" xfId="0" applyFont="1" applyFill="1" applyBorder="1" applyAlignment="1">
      <alignment horizontal="center" vertical="center" wrapText="1"/>
    </xf>
    <xf numFmtId="0" fontId="11" fillId="0" borderId="18" xfId="0" applyFont="1" applyBorder="1"/>
    <xf numFmtId="0" fontId="8" fillId="3" borderId="15" xfId="0" applyFont="1" applyFill="1" applyBorder="1" applyAlignment="1">
      <alignment horizontal="right" vertical="center"/>
    </xf>
    <xf numFmtId="0" fontId="11" fillId="0" borderId="15" xfId="0" applyFont="1" applyBorder="1"/>
    <xf numFmtId="0" fontId="8" fillId="0" borderId="9" xfId="0" applyFont="1" applyBorder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11" fillId="0" borderId="16" xfId="0" applyFont="1" applyBorder="1"/>
    <xf numFmtId="0" fontId="8" fillId="3" borderId="0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11" fillId="0" borderId="3" xfId="0" applyFont="1" applyBorder="1"/>
    <xf numFmtId="0" fontId="17" fillId="3" borderId="3" xfId="0" applyFont="1" applyFill="1" applyBorder="1" applyAlignment="1">
      <alignment horizontal="center" vertical="center"/>
    </xf>
    <xf numFmtId="0" fontId="11" fillId="0" borderId="5" xfId="0" applyFont="1" applyBorder="1"/>
    <xf numFmtId="0" fontId="13" fillId="3" borderId="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 wrapText="1"/>
    </xf>
    <xf numFmtId="0" fontId="11" fillId="0" borderId="23" xfId="0" applyFont="1" applyBorder="1"/>
    <xf numFmtId="0" fontId="11" fillId="0" borderId="20" xfId="0" applyFont="1" applyBorder="1"/>
    <xf numFmtId="0" fontId="17" fillId="3" borderId="19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/>
    </xf>
    <xf numFmtId="0" fontId="31" fillId="6" borderId="0" xfId="0" applyFont="1" applyFill="1" applyBorder="1"/>
    <xf numFmtId="0" fontId="1" fillId="6" borderId="0" xfId="5" applyFont="1" applyFill="1" applyBorder="1" applyAlignment="1" applyProtection="1">
      <alignment horizontal="right"/>
      <protection locked="0"/>
    </xf>
    <xf numFmtId="0" fontId="31" fillId="6" borderId="0" xfId="0" applyFont="1" applyFill="1" applyAlignment="1">
      <alignment horizontal="left"/>
    </xf>
    <xf numFmtId="0" fontId="31" fillId="6" borderId="0" xfId="0" applyFont="1" applyFill="1" applyAlignment="1">
      <alignment horizontal="right"/>
    </xf>
    <xf numFmtId="0" fontId="29" fillId="6" borderId="0" xfId="6" applyFont="1" applyFill="1" applyAlignment="1" applyProtection="1">
      <alignment horizontal="right"/>
      <protection locked="0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workbookViewId="0">
      <selection activeCell="E9" sqref="E9:I9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73" t="s">
        <v>374</v>
      </c>
      <c r="C2" s="174"/>
      <c r="D2" s="174"/>
      <c r="E2" s="174"/>
      <c r="F2" s="174"/>
      <c r="G2" s="174"/>
      <c r="H2" s="174"/>
      <c r="I2" s="174"/>
      <c r="J2" s="175"/>
      <c r="K2" s="2"/>
    </row>
    <row r="3" spans="1:11" ht="14.25" customHeight="1" x14ac:dyDescent="0.25">
      <c r="A3" s="1"/>
      <c r="B3" s="176"/>
      <c r="C3" s="177"/>
      <c r="D3" s="177"/>
      <c r="E3" s="177"/>
      <c r="F3" s="177"/>
      <c r="G3" s="177"/>
      <c r="H3" s="177"/>
      <c r="I3" s="177"/>
      <c r="J3" s="178"/>
      <c r="K3" s="2"/>
    </row>
    <row r="4" spans="1:11" ht="14.25" customHeight="1" x14ac:dyDescent="0.25">
      <c r="A4" s="1"/>
      <c r="B4" s="176"/>
      <c r="C4" s="177"/>
      <c r="D4" s="177"/>
      <c r="E4" s="177"/>
      <c r="F4" s="177"/>
      <c r="G4" s="177"/>
      <c r="H4" s="177"/>
      <c r="I4" s="177"/>
      <c r="J4" s="178"/>
      <c r="K4" s="2"/>
    </row>
    <row r="5" spans="1:11" ht="14.25" customHeight="1" x14ac:dyDescent="0.25">
      <c r="A5" s="1"/>
      <c r="B5" s="179"/>
      <c r="C5" s="165"/>
      <c r="D5" s="165"/>
      <c r="E5" s="165"/>
      <c r="F5" s="165"/>
      <c r="G5" s="165"/>
      <c r="H5" s="165"/>
      <c r="I5" s="165"/>
      <c r="J5" s="166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180" t="s">
        <v>2</v>
      </c>
      <c r="C7" s="174"/>
      <c r="D7" s="174"/>
      <c r="E7" s="174"/>
      <c r="F7" s="174"/>
      <c r="G7" s="174"/>
      <c r="H7" s="174"/>
      <c r="I7" s="174"/>
      <c r="J7" s="175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12</v>
      </c>
      <c r="D9" s="13"/>
      <c r="E9" s="167"/>
      <c r="F9" s="168"/>
      <c r="G9" s="168"/>
      <c r="H9" s="168"/>
      <c r="I9" s="169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13</v>
      </c>
      <c r="D11" s="13"/>
      <c r="E11" s="167"/>
      <c r="F11" s="168"/>
      <c r="G11" s="168"/>
      <c r="H11" s="168"/>
      <c r="I11" s="169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16</v>
      </c>
      <c r="D13" s="13"/>
      <c r="E13" s="181"/>
      <c r="F13" s="168"/>
      <c r="G13" s="168"/>
      <c r="H13" s="168"/>
      <c r="I13" s="169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18</v>
      </c>
      <c r="D15" s="24"/>
      <c r="E15" s="181"/>
      <c r="F15" s="168"/>
      <c r="G15" s="168"/>
      <c r="H15" s="168"/>
      <c r="I15" s="169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20</v>
      </c>
      <c r="D17" s="13"/>
      <c r="E17" s="167"/>
      <c r="F17" s="168"/>
      <c r="G17" s="168"/>
      <c r="H17" s="168"/>
      <c r="I17" s="169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21</v>
      </c>
      <c r="D19" s="13"/>
      <c r="E19" s="167"/>
      <c r="F19" s="168"/>
      <c r="G19" s="168"/>
      <c r="H19" s="168"/>
      <c r="I19" s="169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22</v>
      </c>
      <c r="D21" s="13"/>
      <c r="E21" s="167"/>
      <c r="F21" s="168"/>
      <c r="G21" s="168"/>
      <c r="H21" s="168"/>
      <c r="I21" s="169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23</v>
      </c>
      <c r="D23" s="13"/>
      <c r="E23" s="170"/>
      <c r="F23" s="169"/>
      <c r="G23" s="29"/>
      <c r="H23" s="171"/>
      <c r="I23" s="163"/>
      <c r="J23" s="32"/>
      <c r="K23" s="2"/>
    </row>
    <row r="24" spans="1:11" x14ac:dyDescent="0.25">
      <c r="A24" s="1"/>
      <c r="B24" s="12"/>
      <c r="C24" s="13"/>
      <c r="D24" s="13"/>
      <c r="E24" s="172"/>
      <c r="F24" s="163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26</v>
      </c>
      <c r="D25" s="13"/>
      <c r="E25" s="124">
        <v>1</v>
      </c>
      <c r="F25" s="29"/>
      <c r="G25" s="125">
        <v>1</v>
      </c>
      <c r="H25" s="29"/>
      <c r="I25" s="125">
        <v>2014</v>
      </c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33</v>
      </c>
      <c r="F26" s="49"/>
      <c r="G26" s="48" t="s">
        <v>35</v>
      </c>
      <c r="H26" s="49"/>
      <c r="I26" s="48" t="s">
        <v>36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62" t="s">
        <v>48</v>
      </c>
      <c r="D28" s="57"/>
      <c r="E28" s="124">
        <v>1</v>
      </c>
      <c r="F28" s="29"/>
      <c r="G28" s="125">
        <v>12</v>
      </c>
      <c r="H28" s="29"/>
      <c r="I28" s="125">
        <v>2015</v>
      </c>
      <c r="J28" s="17"/>
      <c r="K28" s="2"/>
    </row>
    <row r="29" spans="1:11" x14ac:dyDescent="0.25">
      <c r="A29" s="1"/>
      <c r="B29" s="12"/>
      <c r="C29" s="163"/>
      <c r="D29" s="57"/>
      <c r="E29" s="48" t="s">
        <v>33</v>
      </c>
      <c r="F29" s="49"/>
      <c r="G29" s="48" t="s">
        <v>35</v>
      </c>
      <c r="H29" s="49"/>
      <c r="I29" s="48" t="s">
        <v>36</v>
      </c>
      <c r="J29" s="17"/>
      <c r="K29" s="2"/>
    </row>
    <row r="30" spans="1:11" x14ac:dyDescent="0.25">
      <c r="A30" s="1"/>
      <c r="B30" s="12"/>
      <c r="C30" s="163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64" t="s">
        <v>373</v>
      </c>
      <c r="I31" s="165"/>
      <c r="J31" s="166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>
        <v>2004</v>
      </c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79"/>
      <c r="D137" s="73">
        <v>2005</v>
      </c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79"/>
      <c r="C138" s="79"/>
      <c r="D138" s="73">
        <v>2006</v>
      </c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79"/>
      <c r="C139" s="79"/>
      <c r="D139" s="73">
        <v>2007</v>
      </c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79"/>
      <c r="C140" s="79"/>
      <c r="D140" s="73">
        <v>2008</v>
      </c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79"/>
      <c r="C141" s="79"/>
      <c r="D141" s="73">
        <v>2009</v>
      </c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79"/>
      <c r="C142" s="79"/>
      <c r="D142" s="73">
        <v>2010</v>
      </c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79"/>
      <c r="C143" s="79"/>
      <c r="D143" s="73">
        <v>2011</v>
      </c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79"/>
      <c r="C144" s="79"/>
      <c r="D144" s="73">
        <v>2012</v>
      </c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79"/>
      <c r="C145" s="79"/>
      <c r="D145" s="73">
        <v>2013</v>
      </c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79"/>
      <c r="C146" s="79"/>
      <c r="D146" s="73">
        <v>2014</v>
      </c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79"/>
      <c r="C147" s="79"/>
      <c r="D147" s="73">
        <v>2015</v>
      </c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79"/>
      <c r="C148" s="79"/>
      <c r="D148" s="73">
        <v>2016</v>
      </c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79"/>
      <c r="C149" s="79"/>
      <c r="D149" s="73">
        <v>2017</v>
      </c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79"/>
      <c r="C150" s="79"/>
      <c r="D150" s="73">
        <v>2018</v>
      </c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79"/>
      <c r="C151" s="79"/>
      <c r="D151" s="73">
        <v>2019</v>
      </c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79"/>
      <c r="C152" s="79"/>
      <c r="D152" s="73">
        <v>2020</v>
      </c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79"/>
      <c r="C153" s="79"/>
      <c r="D153" s="73">
        <v>2021</v>
      </c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79"/>
      <c r="C154" s="79"/>
      <c r="D154" s="73">
        <v>2022</v>
      </c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79"/>
      <c r="C155" s="79"/>
      <c r="D155" s="73">
        <v>2023</v>
      </c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79"/>
      <c r="C156" s="79"/>
      <c r="D156" s="73">
        <v>2024</v>
      </c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79"/>
      <c r="C157" s="79"/>
      <c r="D157" s="73">
        <v>2025</v>
      </c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79"/>
      <c r="C158" s="79"/>
      <c r="D158" s="73">
        <v>2026</v>
      </c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79"/>
      <c r="C159" s="79"/>
      <c r="D159" s="73">
        <v>2027</v>
      </c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79"/>
      <c r="C160" s="79"/>
      <c r="D160" s="73">
        <v>2028</v>
      </c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79"/>
      <c r="C161" s="79"/>
      <c r="D161" s="73">
        <v>2029</v>
      </c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79"/>
      <c r="C162" s="79"/>
      <c r="D162" s="73">
        <v>2030</v>
      </c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79"/>
      <c r="C163" s="79"/>
      <c r="D163" s="73">
        <v>2031</v>
      </c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79"/>
      <c r="C164" s="79"/>
      <c r="D164" s="73">
        <v>2032</v>
      </c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79"/>
      <c r="C165" s="79"/>
      <c r="D165" s="73">
        <v>2033</v>
      </c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79"/>
      <c r="C166" s="79"/>
      <c r="D166" s="73">
        <v>2034</v>
      </c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79"/>
      <c r="C167" s="79"/>
      <c r="D167" s="73">
        <v>2035</v>
      </c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79"/>
      <c r="C168" s="79"/>
      <c r="D168" s="73">
        <v>2036</v>
      </c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79"/>
      <c r="C169" s="79"/>
      <c r="D169" s="73">
        <v>2037</v>
      </c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79"/>
      <c r="C170" s="79"/>
      <c r="D170" s="73">
        <v>2038</v>
      </c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79"/>
      <c r="C171" s="79"/>
      <c r="D171" s="73">
        <v>2039</v>
      </c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79"/>
      <c r="C172" s="79"/>
      <c r="D172" s="73">
        <v>2040</v>
      </c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79"/>
      <c r="C173" s="79"/>
      <c r="D173" s="73">
        <v>2041</v>
      </c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79"/>
      <c r="C174" s="79"/>
      <c r="D174" s="73">
        <v>2042</v>
      </c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79"/>
      <c r="C175" s="79"/>
      <c r="D175" s="73">
        <v>2043</v>
      </c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79"/>
      <c r="C176" s="79"/>
      <c r="D176" s="73">
        <v>2044</v>
      </c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79"/>
      <c r="C177" s="79"/>
      <c r="D177" s="73">
        <v>2045</v>
      </c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79"/>
      <c r="C178" s="79"/>
      <c r="D178" s="73">
        <v>2046</v>
      </c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79"/>
      <c r="C179" s="79"/>
      <c r="D179" s="73">
        <v>2047</v>
      </c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79"/>
      <c r="C180" s="79"/>
      <c r="D180" s="73">
        <v>2048</v>
      </c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79"/>
      <c r="C181" s="79"/>
      <c r="D181" s="73">
        <v>2049</v>
      </c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79"/>
      <c r="C182" s="79"/>
      <c r="D182" s="73">
        <v>2050</v>
      </c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79"/>
      <c r="C183" s="79"/>
      <c r="D183" s="73">
        <v>2051</v>
      </c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79"/>
      <c r="C184" s="79"/>
      <c r="D184" s="73">
        <v>2052</v>
      </c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79"/>
      <c r="C185" s="79"/>
      <c r="D185" s="73">
        <v>2053</v>
      </c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79"/>
      <c r="C186" s="79"/>
      <c r="D186" s="73">
        <v>2054</v>
      </c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79"/>
      <c r="C187" s="79"/>
      <c r="D187" s="73">
        <v>2055</v>
      </c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79"/>
      <c r="C188" s="79"/>
      <c r="D188" s="73">
        <v>2056</v>
      </c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79"/>
      <c r="C189" s="79"/>
      <c r="D189" s="73">
        <v>2057</v>
      </c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79"/>
      <c r="C190" s="79"/>
      <c r="D190" s="73">
        <v>2058</v>
      </c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79"/>
      <c r="C191" s="79"/>
      <c r="D191" s="73">
        <v>2059</v>
      </c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79"/>
      <c r="C192" s="79"/>
      <c r="D192" s="73">
        <v>2060</v>
      </c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79"/>
      <c r="C193" s="79"/>
      <c r="D193" s="73">
        <v>2061</v>
      </c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79"/>
      <c r="C194" s="79"/>
      <c r="D194" s="73">
        <v>2062</v>
      </c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79"/>
      <c r="C195" s="79"/>
      <c r="D195" s="73">
        <v>2063</v>
      </c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79"/>
      <c r="C196" s="79"/>
      <c r="D196" s="73">
        <v>2064</v>
      </c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79"/>
      <c r="C197" s="79"/>
      <c r="D197" s="73">
        <v>2065</v>
      </c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79"/>
      <c r="C198" s="79"/>
      <c r="D198" s="73">
        <v>2066</v>
      </c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79"/>
      <c r="C199" s="79"/>
      <c r="D199" s="73">
        <v>2067</v>
      </c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79"/>
      <c r="C200" s="79"/>
      <c r="D200" s="73">
        <v>2068</v>
      </c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79"/>
      <c r="C201" s="79"/>
      <c r="D201" s="73">
        <v>2069</v>
      </c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79"/>
      <c r="C202" s="79"/>
      <c r="D202" s="73">
        <v>2070</v>
      </c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79"/>
      <c r="C203" s="79"/>
      <c r="D203" s="73">
        <v>2071</v>
      </c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79"/>
      <c r="C204" s="79"/>
      <c r="D204" s="73">
        <v>2072</v>
      </c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79"/>
      <c r="C205" s="79"/>
      <c r="D205" s="73">
        <v>2073</v>
      </c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79"/>
      <c r="C206" s="79"/>
      <c r="D206" s="73">
        <v>2074</v>
      </c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79"/>
      <c r="C207" s="79"/>
      <c r="D207" s="73">
        <v>2075</v>
      </c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79"/>
      <c r="C208" s="79"/>
      <c r="D208" s="73">
        <v>2076</v>
      </c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79"/>
      <c r="C209" s="79"/>
      <c r="D209" s="73">
        <v>2077</v>
      </c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79"/>
      <c r="C210" s="79"/>
      <c r="D210" s="73">
        <v>2078</v>
      </c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79"/>
      <c r="C211" s="79"/>
      <c r="D211" s="73">
        <v>2079</v>
      </c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79"/>
      <c r="C212" s="79"/>
      <c r="D212" s="73">
        <v>2080</v>
      </c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79"/>
      <c r="C213" s="79"/>
      <c r="D213" s="73">
        <v>2081</v>
      </c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79"/>
      <c r="C214" s="79"/>
      <c r="D214" s="73">
        <v>2082</v>
      </c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79"/>
      <c r="C215" s="79"/>
      <c r="D215" s="73">
        <v>2083</v>
      </c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79"/>
      <c r="C216" s="79"/>
      <c r="D216" s="73">
        <v>2084</v>
      </c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79"/>
      <c r="C217" s="79"/>
      <c r="D217" s="73">
        <v>2085</v>
      </c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79"/>
      <c r="C218" s="79"/>
      <c r="D218" s="73">
        <v>2086</v>
      </c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79"/>
      <c r="C219" s="79"/>
      <c r="D219" s="73">
        <v>2087</v>
      </c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79"/>
      <c r="C220" s="79"/>
      <c r="D220" s="73">
        <v>2088</v>
      </c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79"/>
      <c r="C221" s="79"/>
      <c r="D221" s="73">
        <v>2089</v>
      </c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79"/>
      <c r="C222" s="79"/>
      <c r="D222" s="73">
        <v>2090</v>
      </c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79"/>
      <c r="C223" s="79"/>
      <c r="D223" s="73">
        <v>2091</v>
      </c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79"/>
      <c r="C224" s="79"/>
      <c r="D224" s="73">
        <v>2092</v>
      </c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79"/>
      <c r="C225" s="79"/>
      <c r="D225" s="73">
        <v>2093</v>
      </c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79"/>
      <c r="C226" s="79"/>
      <c r="D226" s="73">
        <v>2094</v>
      </c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79"/>
      <c r="C227" s="79"/>
      <c r="D227" s="73">
        <v>2095</v>
      </c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79"/>
      <c r="C228" s="79"/>
      <c r="D228" s="73">
        <v>2096</v>
      </c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79"/>
      <c r="C229" s="79"/>
      <c r="D229" s="73">
        <v>2097</v>
      </c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79"/>
      <c r="C230" s="79"/>
      <c r="D230" s="73">
        <v>2098</v>
      </c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79"/>
      <c r="C231" s="79"/>
      <c r="D231" s="73">
        <v>2099</v>
      </c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79"/>
      <c r="C232" s="79"/>
      <c r="D232" s="73">
        <v>2100</v>
      </c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79"/>
      <c r="C233" s="79"/>
      <c r="D233" s="73">
        <v>2101</v>
      </c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79"/>
      <c r="C234" s="79"/>
      <c r="D234" s="73">
        <v>2102</v>
      </c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79"/>
      <c r="C235" s="79"/>
      <c r="D235" s="73">
        <v>2103</v>
      </c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79"/>
      <c r="C236" s="79"/>
      <c r="D236" s="73">
        <v>2104</v>
      </c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79"/>
      <c r="C237" s="79"/>
      <c r="D237" s="73">
        <v>2105</v>
      </c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79"/>
      <c r="C238" s="79"/>
      <c r="D238" s="73">
        <v>2106</v>
      </c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79"/>
      <c r="C239" s="79"/>
      <c r="D239" s="73">
        <v>2107</v>
      </c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79"/>
      <c r="C240" s="79"/>
      <c r="D240" s="73">
        <v>2108</v>
      </c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79"/>
      <c r="C241" s="79"/>
      <c r="D241" s="73">
        <v>2109</v>
      </c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79"/>
      <c r="C242" s="79"/>
      <c r="D242" s="73">
        <v>2110</v>
      </c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79"/>
      <c r="C243" s="79"/>
      <c r="D243" s="73">
        <v>2111</v>
      </c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79"/>
      <c r="C244" s="79"/>
      <c r="D244" s="73">
        <v>2112</v>
      </c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79"/>
      <c r="C245" s="79"/>
      <c r="D245" s="73">
        <v>2113</v>
      </c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79"/>
      <c r="C246" s="79"/>
      <c r="D246" s="73">
        <v>2114</v>
      </c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79"/>
      <c r="C247" s="79"/>
      <c r="D247" s="73">
        <v>2115</v>
      </c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79"/>
      <c r="C248" s="79"/>
      <c r="D248" s="73">
        <v>2116</v>
      </c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79"/>
      <c r="C249" s="79"/>
      <c r="D249" s="73">
        <v>2117</v>
      </c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79"/>
      <c r="C250" s="79"/>
      <c r="D250" s="73">
        <v>2118</v>
      </c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79"/>
      <c r="C251" s="79"/>
      <c r="D251" s="73">
        <v>2119</v>
      </c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79"/>
      <c r="C252" s="79"/>
      <c r="D252" s="73">
        <v>2120</v>
      </c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79"/>
      <c r="C253" s="79"/>
      <c r="D253" s="73">
        <v>2121</v>
      </c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79"/>
      <c r="C254" s="79"/>
      <c r="D254" s="73">
        <v>2122</v>
      </c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79"/>
      <c r="C255" s="79"/>
      <c r="D255" s="73">
        <v>2123</v>
      </c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79"/>
      <c r="C256" s="79"/>
      <c r="D256" s="73">
        <v>2124</v>
      </c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79"/>
      <c r="C257" s="79"/>
      <c r="D257" s="73">
        <v>2125</v>
      </c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79"/>
      <c r="C258" s="79"/>
      <c r="D258" s="73">
        <v>2126</v>
      </c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79"/>
      <c r="C259" s="79"/>
      <c r="D259" s="73">
        <v>2127</v>
      </c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79"/>
      <c r="C260" s="79"/>
      <c r="D260" s="73">
        <v>2128</v>
      </c>
      <c r="E260" s="1"/>
      <c r="F260" s="1"/>
      <c r="G260" s="1"/>
      <c r="H260" s="1"/>
      <c r="I260" s="1"/>
      <c r="J260" s="1"/>
      <c r="K260" s="1"/>
    </row>
  </sheetData>
  <sheetProtection password="CD6A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showErrorMessage="1" sqref="G25 G28">
      <formula1>$C$34:$C$44</formula1>
    </dataValidation>
    <dataValidation type="list" showErrorMessage="1" sqref="E25 E28">
      <formula1>$B$34:$B$62</formula1>
    </dataValidation>
    <dataValidation type="list" showErrorMessage="1" sqref="I25 I28">
      <formula1>$D$137:$D$182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13"/>
  <sheetViews>
    <sheetView tabSelected="1" workbookViewId="0">
      <pane xSplit="3" ySplit="8" topLeftCell="D36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5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190" t="s">
        <v>0</v>
      </c>
      <c r="B2" s="163"/>
      <c r="C2" s="10"/>
      <c r="D2" s="11" t="s">
        <v>3</v>
      </c>
      <c r="E2" s="192" t="s">
        <v>11</v>
      </c>
      <c r="F2" s="168"/>
      <c r="G2" s="169"/>
      <c r="H2" s="16"/>
      <c r="I2" s="184" t="s">
        <v>15</v>
      </c>
      <c r="J2" s="163"/>
      <c r="K2" s="185"/>
      <c r="L2" s="168"/>
      <c r="M2" s="168"/>
      <c r="N2" s="169"/>
      <c r="O2" s="21"/>
      <c r="P2" s="25"/>
      <c r="Q2" s="25"/>
      <c r="R2" s="25"/>
      <c r="S2" s="27" t="str">
        <f>CONCATENATE("Total gross income in ",E2,":")</f>
        <v>Total gross income in January:</v>
      </c>
      <c r="T2" s="186">
        <f>SUM(T9:T161)</f>
        <v>0</v>
      </c>
      <c r="U2" s="187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191"/>
      <c r="B3" s="163"/>
      <c r="C3" s="130" t="s">
        <v>24</v>
      </c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January:</v>
      </c>
      <c r="T3" s="186">
        <f>SUM(U9:U161)</f>
        <v>0</v>
      </c>
      <c r="U3" s="187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191"/>
      <c r="B4" s="163"/>
      <c r="C4" s="10"/>
      <c r="D4" s="11" t="s">
        <v>28</v>
      </c>
      <c r="E4" s="131"/>
      <c r="F4" s="6">
        <v>2015</v>
      </c>
      <c r="G4" s="6"/>
      <c r="H4" s="16"/>
      <c r="I4" s="195" t="s">
        <v>29</v>
      </c>
      <c r="J4" s="163"/>
      <c r="K4" s="185"/>
      <c r="L4" s="168"/>
      <c r="M4" s="168"/>
      <c r="N4" s="169"/>
      <c r="O4" s="21"/>
      <c r="P4" s="25"/>
      <c r="Q4" s="25"/>
      <c r="R4" s="25"/>
      <c r="S4" s="27" t="str">
        <f>CONCATENATE("Total AMA in ",E2,":")</f>
        <v>Total AMA in January:</v>
      </c>
      <c r="T4" s="186">
        <f>ROUNDUP(SUM(AA9:AA161)*0.009,0)</f>
        <v>0</v>
      </c>
      <c r="U4" s="187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196" t="str">
        <f>"(9)"</f>
        <v>(9)</v>
      </c>
      <c r="F6" s="197"/>
      <c r="G6" s="197"/>
      <c r="H6" s="197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193"/>
      <c r="B7" s="182" t="s">
        <v>49</v>
      </c>
      <c r="C7" s="182" t="s">
        <v>50</v>
      </c>
      <c r="D7" s="182" t="s">
        <v>51</v>
      </c>
      <c r="E7" s="182" t="s">
        <v>52</v>
      </c>
      <c r="F7" s="163"/>
      <c r="G7" s="163"/>
      <c r="H7" s="163"/>
      <c r="I7" s="182" t="s">
        <v>53</v>
      </c>
      <c r="J7" s="182" t="s">
        <v>54</v>
      </c>
      <c r="K7" s="182" t="str">
        <f>CONCATENATE("Allowance according to tax card in ",E2)</f>
        <v>Allowance according to tax card in January</v>
      </c>
      <c r="L7" s="182" t="s">
        <v>55</v>
      </c>
      <c r="M7" s="182" t="str">
        <f>CONCATENATE("Taxable days in ",E2)</f>
        <v>Taxable days in January</v>
      </c>
      <c r="N7" s="182" t="s">
        <v>56</v>
      </c>
      <c r="O7" s="182" t="str">
        <f>CONCATENATE("Days with food/acc. in ",$E$2)</f>
        <v>Days with food/acc. in January</v>
      </c>
      <c r="P7" s="182" t="str">
        <f>CONCATENATE("Value of benefits in ",$E$2,", DKK")</f>
        <v>Value of benefits in January, DKK</v>
      </c>
      <c r="Q7" s="182" t="str">
        <f>CONCATENATE("Salary in ",$E$2)</f>
        <v>Salary in January</v>
      </c>
      <c r="R7" s="182" t="s">
        <v>57</v>
      </c>
      <c r="S7" s="182" t="s">
        <v>58</v>
      </c>
      <c r="T7" s="182" t="str">
        <f>CONCATENATE("Gross  income in ",$E$2,", DKK")</f>
        <v>Gross  income in January, DKK</v>
      </c>
      <c r="U7" s="188" t="str">
        <f>CONCATENATE("Withheld tax in ",$E$2,", DKK")</f>
        <v>Withheld tax in January, DKK</v>
      </c>
      <c r="V7" s="74"/>
      <c r="W7" s="76" t="s">
        <v>59</v>
      </c>
      <c r="X7" s="77" t="str">
        <f>CONCATENATE("Allowance in ",$E$2,", DKK")</f>
        <v>Allowance in January, DKK</v>
      </c>
      <c r="Y7" s="77" t="str">
        <f>CONCATENATE("Value of food/acc. in ",$E$2,", DKK")</f>
        <v>Value of food/acc. in January, DKK</v>
      </c>
      <c r="Z7" s="77" t="str">
        <f>CONCATENATE("Salary in ",$E$2,", DKK")</f>
        <v>Salary in January, DKK</v>
      </c>
      <c r="AA7" s="78" t="str">
        <f>CONCATENATE("Gross salary in ",$E$2,", DKK")</f>
        <v>Gross salary in January,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194"/>
      <c r="B8" s="183"/>
      <c r="C8" s="183"/>
      <c r="D8" s="183"/>
      <c r="E8" s="80" t="s">
        <v>33</v>
      </c>
      <c r="F8" s="80" t="s">
        <v>35</v>
      </c>
      <c r="G8" s="80" t="s">
        <v>36</v>
      </c>
      <c r="H8" s="81" t="s">
        <v>60</v>
      </c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9"/>
      <c r="V8" s="6"/>
      <c r="W8" s="82"/>
      <c r="X8" s="83">
        <f t="shared" ref="X8:AA8" si="0">SUM(X9:X161)</f>
        <v>0</v>
      </c>
      <c r="Y8" s="83">
        <f t="shared" si="0"/>
        <v>0</v>
      </c>
      <c r="Z8" s="83">
        <f t="shared" si="0"/>
        <v>0</v>
      </c>
      <c r="AA8" s="84">
        <f t="shared" si="0"/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26"/>
      <c r="C9" s="127"/>
      <c r="D9" s="127" t="s">
        <v>61</v>
      </c>
      <c r="E9" s="127"/>
      <c r="F9" s="127"/>
      <c r="G9" s="127"/>
      <c r="H9" s="127"/>
      <c r="I9" s="127" t="s">
        <v>61</v>
      </c>
      <c r="J9" s="127" t="s">
        <v>62</v>
      </c>
      <c r="K9" s="132"/>
      <c r="L9" s="143" t="s">
        <v>63</v>
      </c>
      <c r="M9" s="127"/>
      <c r="N9" s="127" t="s">
        <v>67</v>
      </c>
      <c r="O9" s="127"/>
      <c r="P9" s="132"/>
      <c r="Q9" s="132"/>
      <c r="R9" s="127" t="s">
        <v>68</v>
      </c>
      <c r="S9" s="127" t="s">
        <v>66</v>
      </c>
      <c r="T9" s="86">
        <f t="shared" ref="T9:T161" si="1">IF(M9&lt;0,-1,1)*ROUNDDOWN(MAX(IF(S9="Net",(ABS(Z9)-ABS(X9))/(1-W9)+ABS(X9)+ABS(Y9)+ABS(P9),ABS(Z9)+ABS(Y9)+ABS(P9)),0),0)</f>
        <v>0</v>
      </c>
      <c r="U9" s="87">
        <f t="shared" ref="U9:U161" si="2">IF(M9&lt;0,-1,1)*ROUNDUP(MAX(IF(L9="Gross Tax",ABS(T9)*W9,(ABS(T9)-ABS(X9))*W9),0),0)</f>
        <v>0</v>
      </c>
      <c r="V9" s="74"/>
      <c r="W9" s="88">
        <f t="shared" ref="W9:W161" si="3">VLOOKUP(L9,$G$215:$H$220,2,FALSE)</f>
        <v>0.35</v>
      </c>
      <c r="X9" s="89">
        <f t="shared" ref="X9:X161" si="4">IF(M9&lt;0,-1,1)*IF(J9="full",K9,IF(L9="Gross Tax",0,$K$210*ABS(M9)))</f>
        <v>0</v>
      </c>
      <c r="Y9" s="89">
        <f t="shared" ref="Y9:Y161" si="5">IF(M9&lt;0,-1,1)*ROUNDDOWN(VLOOKUP(N9,$G$210:$K$213,3,FALSE)*ABS(O9),0)</f>
        <v>0</v>
      </c>
      <c r="Z9" s="89">
        <f>IF(M9&lt;0,-1,1)*(VLOOKUP(R9,$A$203:$BU$205,('Ark1'!$A$1-2009)*12+VLOOKUP($E$2,$A$208:$B$219,2,FALSE)+1,FALSE)/100*ABS(Q9))</f>
        <v>0</v>
      </c>
      <c r="AA9" s="90">
        <f t="shared" ref="AA9:AA161" si="6"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26"/>
      <c r="C10" s="127"/>
      <c r="D10" s="127" t="s">
        <v>61</v>
      </c>
      <c r="E10" s="127"/>
      <c r="F10" s="127"/>
      <c r="G10" s="127"/>
      <c r="H10" s="127"/>
      <c r="I10" s="127" t="s">
        <v>61</v>
      </c>
      <c r="J10" s="127" t="s">
        <v>62</v>
      </c>
      <c r="K10" s="132"/>
      <c r="L10" s="127" t="s">
        <v>63</v>
      </c>
      <c r="M10" s="127"/>
      <c r="N10" s="127" t="s">
        <v>67</v>
      </c>
      <c r="O10" s="127"/>
      <c r="P10" s="132"/>
      <c r="Q10" s="132"/>
      <c r="R10" s="127" t="s">
        <v>68</v>
      </c>
      <c r="S10" s="127" t="s">
        <v>66</v>
      </c>
      <c r="T10" s="86">
        <f t="shared" si="1"/>
        <v>0</v>
      </c>
      <c r="U10" s="87">
        <f t="shared" si="2"/>
        <v>0</v>
      </c>
      <c r="V10" s="74"/>
      <c r="W10" s="91">
        <f t="shared" si="3"/>
        <v>0.35</v>
      </c>
      <c r="X10" s="92">
        <f t="shared" si="4"/>
        <v>0</v>
      </c>
      <c r="Y10" s="92">
        <f t="shared" si="5"/>
        <v>0</v>
      </c>
      <c r="Z10" s="92">
        <f>IF(M10&lt;0,-1,1)*(VLOOKUP(R10,$A$203:$BU$205,('Ark1'!$A$1-2009)*12+VLOOKUP($E$2,$A$208:$B$219,2,FALSE)+1,FALSE)/100*ABS(Q10))</f>
        <v>0</v>
      </c>
      <c r="AA10" s="90">
        <f t="shared" si="6"/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26"/>
      <c r="C11" s="127"/>
      <c r="D11" s="127" t="s">
        <v>61</v>
      </c>
      <c r="E11" s="127"/>
      <c r="F11" s="127"/>
      <c r="G11" s="127"/>
      <c r="H11" s="127"/>
      <c r="I11" s="127" t="s">
        <v>61</v>
      </c>
      <c r="J11" s="127" t="s">
        <v>62</v>
      </c>
      <c r="K11" s="132"/>
      <c r="L11" s="127" t="s">
        <v>63</v>
      </c>
      <c r="M11" s="127"/>
      <c r="N11" s="127" t="s">
        <v>67</v>
      </c>
      <c r="O11" s="127"/>
      <c r="P11" s="132"/>
      <c r="Q11" s="132"/>
      <c r="R11" s="127" t="s">
        <v>68</v>
      </c>
      <c r="S11" s="127" t="s">
        <v>66</v>
      </c>
      <c r="T11" s="86">
        <f t="shared" si="1"/>
        <v>0</v>
      </c>
      <c r="U11" s="87">
        <f t="shared" si="2"/>
        <v>0</v>
      </c>
      <c r="V11" s="74"/>
      <c r="W11" s="91">
        <f t="shared" si="3"/>
        <v>0.35</v>
      </c>
      <c r="X11" s="92">
        <f t="shared" si="4"/>
        <v>0</v>
      </c>
      <c r="Y11" s="92">
        <f t="shared" si="5"/>
        <v>0</v>
      </c>
      <c r="Z11" s="92">
        <f>IF(M11&lt;0,-1,1)*(VLOOKUP(R11,$A$203:$BU$205,('Ark1'!$A$1-2009)*12+VLOOKUP($E$2,$A$208:$B$219,2,FALSE)+1,FALSE)/100*ABS(Q11))</f>
        <v>0</v>
      </c>
      <c r="AA11" s="90">
        <f t="shared" si="6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26"/>
      <c r="C12" s="127"/>
      <c r="D12" s="127" t="s">
        <v>61</v>
      </c>
      <c r="E12" s="127"/>
      <c r="F12" s="127"/>
      <c r="G12" s="127"/>
      <c r="H12" s="127"/>
      <c r="I12" s="127" t="s">
        <v>61</v>
      </c>
      <c r="J12" s="127" t="s">
        <v>62</v>
      </c>
      <c r="K12" s="132"/>
      <c r="L12" s="127" t="s">
        <v>63</v>
      </c>
      <c r="M12" s="127"/>
      <c r="N12" s="127" t="s">
        <v>67</v>
      </c>
      <c r="O12" s="127"/>
      <c r="P12" s="132"/>
      <c r="Q12" s="132"/>
      <c r="R12" s="127" t="s">
        <v>68</v>
      </c>
      <c r="S12" s="127" t="s">
        <v>66</v>
      </c>
      <c r="T12" s="86">
        <f t="shared" si="1"/>
        <v>0</v>
      </c>
      <c r="U12" s="87">
        <f t="shared" si="2"/>
        <v>0</v>
      </c>
      <c r="V12" s="74"/>
      <c r="W12" s="91">
        <f t="shared" si="3"/>
        <v>0.35</v>
      </c>
      <c r="X12" s="92">
        <f t="shared" si="4"/>
        <v>0</v>
      </c>
      <c r="Y12" s="92">
        <f t="shared" si="5"/>
        <v>0</v>
      </c>
      <c r="Z12" s="92">
        <f>IF(M12&lt;0,-1,1)*(VLOOKUP(R12,$A$203:$BU$205,('Ark1'!$A$1-2009)*12+VLOOKUP($E$2,$A$208:$B$219,2,FALSE)+1,FALSE)/100*ABS(Q12))</f>
        <v>0</v>
      </c>
      <c r="AA12" s="90">
        <f t="shared" si="6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26"/>
      <c r="C13" s="127"/>
      <c r="D13" s="127" t="s">
        <v>61</v>
      </c>
      <c r="E13" s="127"/>
      <c r="F13" s="127"/>
      <c r="G13" s="127"/>
      <c r="H13" s="127"/>
      <c r="I13" s="127" t="s">
        <v>61</v>
      </c>
      <c r="J13" s="127" t="s">
        <v>62</v>
      </c>
      <c r="K13" s="132"/>
      <c r="L13" s="127" t="s">
        <v>63</v>
      </c>
      <c r="M13" s="127"/>
      <c r="N13" s="127" t="s">
        <v>67</v>
      </c>
      <c r="O13" s="127"/>
      <c r="P13" s="132"/>
      <c r="Q13" s="132"/>
      <c r="R13" s="127" t="s">
        <v>68</v>
      </c>
      <c r="S13" s="127" t="s">
        <v>66</v>
      </c>
      <c r="T13" s="86">
        <f t="shared" si="1"/>
        <v>0</v>
      </c>
      <c r="U13" s="87">
        <f t="shared" si="2"/>
        <v>0</v>
      </c>
      <c r="V13" s="74"/>
      <c r="W13" s="91">
        <f t="shared" si="3"/>
        <v>0.35</v>
      </c>
      <c r="X13" s="92">
        <f t="shared" si="4"/>
        <v>0</v>
      </c>
      <c r="Y13" s="92">
        <f t="shared" si="5"/>
        <v>0</v>
      </c>
      <c r="Z13" s="92">
        <f>IF(M13&lt;0,-1,1)*(VLOOKUP(R13,$A$203:$BU$205,('Ark1'!$A$1-2009)*12+VLOOKUP($E$2,$A$208:$B$219,2,FALSE)+1,FALSE)/100*ABS(Q13))</f>
        <v>0</v>
      </c>
      <c r="AA13" s="90">
        <f t="shared" si="6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26"/>
      <c r="C14" s="127"/>
      <c r="D14" s="127" t="s">
        <v>61</v>
      </c>
      <c r="E14" s="127"/>
      <c r="F14" s="127"/>
      <c r="G14" s="127"/>
      <c r="H14" s="127"/>
      <c r="I14" s="127" t="s">
        <v>61</v>
      </c>
      <c r="J14" s="127" t="s">
        <v>62</v>
      </c>
      <c r="K14" s="132"/>
      <c r="L14" s="127" t="s">
        <v>63</v>
      </c>
      <c r="M14" s="127"/>
      <c r="N14" s="127" t="s">
        <v>67</v>
      </c>
      <c r="O14" s="127"/>
      <c r="P14" s="132"/>
      <c r="Q14" s="132"/>
      <c r="R14" s="127" t="s">
        <v>68</v>
      </c>
      <c r="S14" s="127" t="s">
        <v>66</v>
      </c>
      <c r="T14" s="86">
        <f t="shared" si="1"/>
        <v>0</v>
      </c>
      <c r="U14" s="87">
        <f t="shared" si="2"/>
        <v>0</v>
      </c>
      <c r="V14" s="74"/>
      <c r="W14" s="91">
        <f t="shared" si="3"/>
        <v>0.35</v>
      </c>
      <c r="X14" s="92">
        <f t="shared" si="4"/>
        <v>0</v>
      </c>
      <c r="Y14" s="92">
        <f t="shared" si="5"/>
        <v>0</v>
      </c>
      <c r="Z14" s="92">
        <f>IF(M14&lt;0,-1,1)*(VLOOKUP(R14,$A$203:$BU$205,('Ark1'!$A$1-2009)*12+VLOOKUP($E$2,$A$208:$B$219,2,FALSE)+1,FALSE)/100*ABS(Q14))</f>
        <v>0</v>
      </c>
      <c r="AA14" s="90">
        <f t="shared" si="6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26"/>
      <c r="C15" s="127"/>
      <c r="D15" s="127" t="s">
        <v>61</v>
      </c>
      <c r="E15" s="127"/>
      <c r="F15" s="127"/>
      <c r="G15" s="127"/>
      <c r="H15" s="127"/>
      <c r="I15" s="127" t="s">
        <v>61</v>
      </c>
      <c r="J15" s="127" t="s">
        <v>62</v>
      </c>
      <c r="K15" s="132"/>
      <c r="L15" s="127" t="s">
        <v>63</v>
      </c>
      <c r="M15" s="127"/>
      <c r="N15" s="127" t="s">
        <v>67</v>
      </c>
      <c r="O15" s="127"/>
      <c r="P15" s="132"/>
      <c r="Q15" s="132"/>
      <c r="R15" s="127" t="s">
        <v>68</v>
      </c>
      <c r="S15" s="127" t="s">
        <v>66</v>
      </c>
      <c r="T15" s="86">
        <f t="shared" si="1"/>
        <v>0</v>
      </c>
      <c r="U15" s="87">
        <f t="shared" si="2"/>
        <v>0</v>
      </c>
      <c r="V15" s="74"/>
      <c r="W15" s="91">
        <f t="shared" si="3"/>
        <v>0.35</v>
      </c>
      <c r="X15" s="92">
        <f t="shared" si="4"/>
        <v>0</v>
      </c>
      <c r="Y15" s="92">
        <f t="shared" si="5"/>
        <v>0</v>
      </c>
      <c r="Z15" s="92">
        <f>IF(M15&lt;0,-1,1)*(VLOOKUP(R15,$A$203:$BU$205,('Ark1'!$A$1-2009)*12+VLOOKUP($E$2,$A$208:$B$219,2,FALSE)+1,FALSE)/100*ABS(Q15))</f>
        <v>0</v>
      </c>
      <c r="AA15" s="90">
        <f t="shared" si="6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26"/>
      <c r="C16" s="127"/>
      <c r="D16" s="127" t="s">
        <v>61</v>
      </c>
      <c r="E16" s="127"/>
      <c r="F16" s="127"/>
      <c r="G16" s="127"/>
      <c r="H16" s="127"/>
      <c r="I16" s="127" t="s">
        <v>61</v>
      </c>
      <c r="J16" s="127" t="s">
        <v>62</v>
      </c>
      <c r="K16" s="132"/>
      <c r="L16" s="127" t="s">
        <v>63</v>
      </c>
      <c r="M16" s="127"/>
      <c r="N16" s="127" t="s">
        <v>67</v>
      </c>
      <c r="O16" s="127"/>
      <c r="P16" s="132"/>
      <c r="Q16" s="132"/>
      <c r="R16" s="127" t="s">
        <v>68</v>
      </c>
      <c r="S16" s="127" t="s">
        <v>66</v>
      </c>
      <c r="T16" s="86">
        <f t="shared" si="1"/>
        <v>0</v>
      </c>
      <c r="U16" s="87">
        <f t="shared" si="2"/>
        <v>0</v>
      </c>
      <c r="V16" s="74"/>
      <c r="W16" s="91">
        <f t="shared" si="3"/>
        <v>0.35</v>
      </c>
      <c r="X16" s="92">
        <f t="shared" si="4"/>
        <v>0</v>
      </c>
      <c r="Y16" s="92">
        <f t="shared" si="5"/>
        <v>0</v>
      </c>
      <c r="Z16" s="92">
        <f>IF(M16&lt;0,-1,1)*(VLOOKUP(R16,$A$203:$BU$205,('Ark1'!$A$1-2009)*12+VLOOKUP($E$2,$A$208:$B$219,2,FALSE)+1,FALSE)/100*ABS(Q16))</f>
        <v>0</v>
      </c>
      <c r="AA16" s="90">
        <f t="shared" si="6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6" ht="22.5" customHeight="1" x14ac:dyDescent="0.25">
      <c r="A17" s="85">
        <v>9</v>
      </c>
      <c r="B17" s="126"/>
      <c r="C17" s="127"/>
      <c r="D17" s="127" t="s">
        <v>61</v>
      </c>
      <c r="E17" s="127"/>
      <c r="F17" s="127"/>
      <c r="G17" s="127"/>
      <c r="H17" s="127"/>
      <c r="I17" s="127" t="s">
        <v>61</v>
      </c>
      <c r="J17" s="127" t="s">
        <v>62</v>
      </c>
      <c r="K17" s="132"/>
      <c r="L17" s="127" t="s">
        <v>63</v>
      </c>
      <c r="M17" s="127"/>
      <c r="N17" s="127" t="s">
        <v>67</v>
      </c>
      <c r="O17" s="127"/>
      <c r="P17" s="132"/>
      <c r="Q17" s="132"/>
      <c r="R17" s="127" t="s">
        <v>68</v>
      </c>
      <c r="S17" s="127" t="s">
        <v>66</v>
      </c>
      <c r="T17" s="86">
        <f t="shared" si="1"/>
        <v>0</v>
      </c>
      <c r="U17" s="87">
        <f t="shared" si="2"/>
        <v>0</v>
      </c>
      <c r="V17" s="74"/>
      <c r="W17" s="91">
        <f t="shared" si="3"/>
        <v>0.35</v>
      </c>
      <c r="X17" s="92">
        <f t="shared" si="4"/>
        <v>0</v>
      </c>
      <c r="Y17" s="92">
        <f t="shared" si="5"/>
        <v>0</v>
      </c>
      <c r="Z17" s="92">
        <f>IF(M17&lt;0,-1,1)*(VLOOKUP(R17,$A$203:$BU$205,('Ark1'!$A$1-2009)*12+VLOOKUP($E$2,$A$208:$B$219,2,FALSE)+1,FALSE)/100*ABS(Q17))</f>
        <v>0</v>
      </c>
      <c r="AA17" s="90">
        <f t="shared" si="6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6" ht="22.5" customHeight="1" x14ac:dyDescent="0.25">
      <c r="A18" s="85">
        <v>10</v>
      </c>
      <c r="B18" s="126"/>
      <c r="C18" s="127"/>
      <c r="D18" s="127" t="s">
        <v>61</v>
      </c>
      <c r="E18" s="127"/>
      <c r="F18" s="127"/>
      <c r="G18" s="127"/>
      <c r="H18" s="127"/>
      <c r="I18" s="127" t="s">
        <v>61</v>
      </c>
      <c r="J18" s="127" t="s">
        <v>62</v>
      </c>
      <c r="K18" s="132"/>
      <c r="L18" s="127" t="s">
        <v>63</v>
      </c>
      <c r="M18" s="127"/>
      <c r="N18" s="127" t="s">
        <v>67</v>
      </c>
      <c r="O18" s="127"/>
      <c r="P18" s="132"/>
      <c r="Q18" s="132"/>
      <c r="R18" s="127" t="s">
        <v>68</v>
      </c>
      <c r="S18" s="127" t="s">
        <v>66</v>
      </c>
      <c r="T18" s="86">
        <f t="shared" si="1"/>
        <v>0</v>
      </c>
      <c r="U18" s="87">
        <f t="shared" si="2"/>
        <v>0</v>
      </c>
      <c r="V18" s="74"/>
      <c r="W18" s="91">
        <f t="shared" si="3"/>
        <v>0.35</v>
      </c>
      <c r="X18" s="92">
        <f t="shared" si="4"/>
        <v>0</v>
      </c>
      <c r="Y18" s="92">
        <f t="shared" si="5"/>
        <v>0</v>
      </c>
      <c r="Z18" s="92">
        <f>IF(M18&lt;0,-1,1)*(VLOOKUP(R18,$A$203:$BU$205,('Ark1'!$A$1-2009)*12+VLOOKUP($E$2,$A$208:$B$219,2,FALSE)+1,FALSE)/100*ABS(Q18))</f>
        <v>0</v>
      </c>
      <c r="AA18" s="90">
        <f t="shared" si="6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6" ht="22.5" customHeight="1" x14ac:dyDescent="0.25">
      <c r="A19" s="85">
        <v>11</v>
      </c>
      <c r="B19" s="126"/>
      <c r="C19" s="127"/>
      <c r="D19" s="127" t="s">
        <v>61</v>
      </c>
      <c r="E19" s="127"/>
      <c r="F19" s="127"/>
      <c r="G19" s="127"/>
      <c r="H19" s="127"/>
      <c r="I19" s="127" t="s">
        <v>61</v>
      </c>
      <c r="J19" s="127" t="s">
        <v>62</v>
      </c>
      <c r="K19" s="132"/>
      <c r="L19" s="127" t="s">
        <v>63</v>
      </c>
      <c r="M19" s="127"/>
      <c r="N19" s="127" t="s">
        <v>67</v>
      </c>
      <c r="O19" s="127"/>
      <c r="P19" s="132"/>
      <c r="Q19" s="132"/>
      <c r="R19" s="127" t="s">
        <v>68</v>
      </c>
      <c r="S19" s="127" t="s">
        <v>66</v>
      </c>
      <c r="T19" s="86">
        <f t="shared" si="1"/>
        <v>0</v>
      </c>
      <c r="U19" s="87">
        <f t="shared" si="2"/>
        <v>0</v>
      </c>
      <c r="V19" s="74"/>
      <c r="W19" s="91">
        <f t="shared" si="3"/>
        <v>0.35</v>
      </c>
      <c r="X19" s="92">
        <f t="shared" si="4"/>
        <v>0</v>
      </c>
      <c r="Y19" s="92">
        <f t="shared" si="5"/>
        <v>0</v>
      </c>
      <c r="Z19" s="92">
        <f>IF(M19&lt;0,-1,1)*(VLOOKUP(R19,$A$203:$BU$205,('Ark1'!$A$1-2009)*12+VLOOKUP($E$2,$A$208:$B$219,2,FALSE)+1,FALSE)/100*ABS(Q19))</f>
        <v>0</v>
      </c>
      <c r="AA19" s="90">
        <f t="shared" si="6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6" ht="22.5" customHeight="1" x14ac:dyDescent="0.25">
      <c r="A20" s="85">
        <v>12</v>
      </c>
      <c r="B20" s="126"/>
      <c r="C20" s="127"/>
      <c r="D20" s="127" t="s">
        <v>61</v>
      </c>
      <c r="E20" s="127"/>
      <c r="F20" s="127"/>
      <c r="G20" s="127"/>
      <c r="H20" s="127"/>
      <c r="I20" s="127" t="s">
        <v>61</v>
      </c>
      <c r="J20" s="127" t="s">
        <v>62</v>
      </c>
      <c r="K20" s="132"/>
      <c r="L20" s="127" t="s">
        <v>63</v>
      </c>
      <c r="M20" s="127"/>
      <c r="N20" s="127" t="s">
        <v>67</v>
      </c>
      <c r="O20" s="127"/>
      <c r="P20" s="132"/>
      <c r="Q20" s="132"/>
      <c r="R20" s="127" t="s">
        <v>68</v>
      </c>
      <c r="S20" s="127" t="s">
        <v>66</v>
      </c>
      <c r="T20" s="86">
        <f t="shared" si="1"/>
        <v>0</v>
      </c>
      <c r="U20" s="87">
        <f t="shared" si="2"/>
        <v>0</v>
      </c>
      <c r="V20" s="74"/>
      <c r="W20" s="91">
        <f t="shared" si="3"/>
        <v>0.35</v>
      </c>
      <c r="X20" s="92">
        <f t="shared" si="4"/>
        <v>0</v>
      </c>
      <c r="Y20" s="92">
        <f t="shared" si="5"/>
        <v>0</v>
      </c>
      <c r="Z20" s="92">
        <f>IF(M20&lt;0,-1,1)*(VLOOKUP(R20,$A$203:$BU$205,('Ark1'!$A$1-2009)*12+VLOOKUP($E$2,$A$208:$B$219,2,FALSE)+1,FALSE)/100*ABS(Q20))</f>
        <v>0</v>
      </c>
      <c r="AA20" s="90">
        <f t="shared" si="6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6" ht="22.5" customHeight="1" x14ac:dyDescent="0.25">
      <c r="A21" s="85">
        <v>13</v>
      </c>
      <c r="B21" s="126"/>
      <c r="C21" s="127"/>
      <c r="D21" s="127" t="s">
        <v>61</v>
      </c>
      <c r="E21" s="127"/>
      <c r="F21" s="127"/>
      <c r="G21" s="127"/>
      <c r="H21" s="127"/>
      <c r="I21" s="127" t="s">
        <v>61</v>
      </c>
      <c r="J21" s="127" t="s">
        <v>62</v>
      </c>
      <c r="K21" s="132"/>
      <c r="L21" s="127" t="s">
        <v>63</v>
      </c>
      <c r="M21" s="127"/>
      <c r="N21" s="127" t="s">
        <v>67</v>
      </c>
      <c r="O21" s="127"/>
      <c r="P21" s="132"/>
      <c r="Q21" s="132"/>
      <c r="R21" s="127" t="s">
        <v>68</v>
      </c>
      <c r="S21" s="127" t="s">
        <v>66</v>
      </c>
      <c r="T21" s="86">
        <f t="shared" si="1"/>
        <v>0</v>
      </c>
      <c r="U21" s="87">
        <f t="shared" si="2"/>
        <v>0</v>
      </c>
      <c r="V21" s="74"/>
      <c r="W21" s="91">
        <f t="shared" si="3"/>
        <v>0.35</v>
      </c>
      <c r="X21" s="92">
        <f t="shared" si="4"/>
        <v>0</v>
      </c>
      <c r="Y21" s="92">
        <f t="shared" si="5"/>
        <v>0</v>
      </c>
      <c r="Z21" s="92">
        <f>IF(M21&lt;0,-1,1)*(VLOOKUP(R21,$A$203:$BU$205,('Ark1'!$A$1-2009)*12+VLOOKUP($E$2,$A$208:$B$219,2,FALSE)+1,FALSE)/100*ABS(Q21))</f>
        <v>0</v>
      </c>
      <c r="AA21" s="90">
        <f t="shared" si="6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47"/>
      <c r="BS21" s="6"/>
      <c r="BT21" s="6"/>
      <c r="BU21" s="6"/>
      <c r="BV21" s="6"/>
      <c r="BW21" s="6"/>
      <c r="BX21" s="6"/>
    </row>
    <row r="22" spans="1:76" ht="22.5" customHeight="1" x14ac:dyDescent="0.25">
      <c r="A22" s="85">
        <v>14</v>
      </c>
      <c r="B22" s="126"/>
      <c r="C22" s="127"/>
      <c r="D22" s="127" t="s">
        <v>61</v>
      </c>
      <c r="E22" s="127"/>
      <c r="F22" s="127"/>
      <c r="G22" s="127"/>
      <c r="H22" s="127"/>
      <c r="I22" s="127" t="s">
        <v>61</v>
      </c>
      <c r="J22" s="127" t="s">
        <v>62</v>
      </c>
      <c r="K22" s="132"/>
      <c r="L22" s="127" t="s">
        <v>63</v>
      </c>
      <c r="M22" s="127"/>
      <c r="N22" s="127" t="s">
        <v>67</v>
      </c>
      <c r="O22" s="127"/>
      <c r="P22" s="132"/>
      <c r="Q22" s="132"/>
      <c r="R22" s="127" t="s">
        <v>68</v>
      </c>
      <c r="S22" s="127" t="s">
        <v>66</v>
      </c>
      <c r="T22" s="86">
        <f t="shared" si="1"/>
        <v>0</v>
      </c>
      <c r="U22" s="87">
        <f t="shared" si="2"/>
        <v>0</v>
      </c>
      <c r="V22" s="74"/>
      <c r="W22" s="91">
        <f t="shared" si="3"/>
        <v>0.35</v>
      </c>
      <c r="X22" s="92">
        <f t="shared" si="4"/>
        <v>0</v>
      </c>
      <c r="Y22" s="92">
        <f t="shared" si="5"/>
        <v>0</v>
      </c>
      <c r="Z22" s="92">
        <f>IF(M22&lt;0,-1,1)*(VLOOKUP(R22,$A$203:$BU$205,('Ark1'!$A$1-2009)*12+VLOOKUP($E$2,$A$208:$B$219,2,FALSE)+1,FALSE)/100*ABS(Q22))</f>
        <v>0</v>
      </c>
      <c r="AA22" s="90">
        <f t="shared" si="6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47"/>
      <c r="BS22" s="6"/>
      <c r="BT22" s="6"/>
      <c r="BU22" s="6"/>
      <c r="BV22" s="6"/>
      <c r="BW22" s="6"/>
      <c r="BX22" s="6"/>
    </row>
    <row r="23" spans="1:76" ht="22.5" customHeight="1" x14ac:dyDescent="0.25">
      <c r="A23" s="85">
        <v>15</v>
      </c>
      <c r="B23" s="126"/>
      <c r="C23" s="127"/>
      <c r="D23" s="127" t="s">
        <v>61</v>
      </c>
      <c r="E23" s="127"/>
      <c r="F23" s="127"/>
      <c r="G23" s="127"/>
      <c r="H23" s="127"/>
      <c r="I23" s="127" t="s">
        <v>61</v>
      </c>
      <c r="J23" s="127" t="s">
        <v>62</v>
      </c>
      <c r="K23" s="132"/>
      <c r="L23" s="127" t="s">
        <v>63</v>
      </c>
      <c r="M23" s="127"/>
      <c r="N23" s="127" t="s">
        <v>67</v>
      </c>
      <c r="O23" s="127"/>
      <c r="P23" s="132"/>
      <c r="Q23" s="132"/>
      <c r="R23" s="127" t="s">
        <v>68</v>
      </c>
      <c r="S23" s="127" t="s">
        <v>66</v>
      </c>
      <c r="T23" s="86">
        <f t="shared" si="1"/>
        <v>0</v>
      </c>
      <c r="U23" s="87">
        <f t="shared" si="2"/>
        <v>0</v>
      </c>
      <c r="V23" s="74"/>
      <c r="W23" s="91">
        <f t="shared" si="3"/>
        <v>0.35</v>
      </c>
      <c r="X23" s="92">
        <f t="shared" si="4"/>
        <v>0</v>
      </c>
      <c r="Y23" s="92">
        <f t="shared" si="5"/>
        <v>0</v>
      </c>
      <c r="Z23" s="92">
        <f>IF(M23&lt;0,-1,1)*(VLOOKUP(R23,$A$203:$BU$205,('Ark1'!$A$1-2009)*12+VLOOKUP($E$2,$A$208:$B$219,2,FALSE)+1,FALSE)/100*ABS(Q23))</f>
        <v>0</v>
      </c>
      <c r="AA23" s="90">
        <f t="shared" si="6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47"/>
      <c r="BS23" s="6"/>
      <c r="BT23" s="6"/>
      <c r="BU23" s="6"/>
      <c r="BV23" s="6"/>
      <c r="BW23" s="6"/>
      <c r="BX23" s="6"/>
    </row>
    <row r="24" spans="1:76" ht="22.5" customHeight="1" x14ac:dyDescent="0.25">
      <c r="A24" s="85">
        <v>16</v>
      </c>
      <c r="B24" s="126"/>
      <c r="C24" s="127"/>
      <c r="D24" s="127" t="s">
        <v>61</v>
      </c>
      <c r="E24" s="127"/>
      <c r="F24" s="127"/>
      <c r="G24" s="127"/>
      <c r="H24" s="127"/>
      <c r="I24" s="127" t="s">
        <v>61</v>
      </c>
      <c r="J24" s="127" t="s">
        <v>62</v>
      </c>
      <c r="K24" s="132"/>
      <c r="L24" s="127" t="s">
        <v>63</v>
      </c>
      <c r="M24" s="127"/>
      <c r="N24" s="127" t="s">
        <v>67</v>
      </c>
      <c r="O24" s="127"/>
      <c r="P24" s="132"/>
      <c r="Q24" s="132"/>
      <c r="R24" s="127" t="s">
        <v>68</v>
      </c>
      <c r="S24" s="127" t="s">
        <v>66</v>
      </c>
      <c r="T24" s="86">
        <f t="shared" si="1"/>
        <v>0</v>
      </c>
      <c r="U24" s="87">
        <f t="shared" si="2"/>
        <v>0</v>
      </c>
      <c r="V24" s="74"/>
      <c r="W24" s="91">
        <f t="shared" si="3"/>
        <v>0.35</v>
      </c>
      <c r="X24" s="92">
        <f t="shared" si="4"/>
        <v>0</v>
      </c>
      <c r="Y24" s="92">
        <f t="shared" si="5"/>
        <v>0</v>
      </c>
      <c r="Z24" s="92">
        <f>IF(M24&lt;0,-1,1)*(VLOOKUP(R24,$A$203:$BU$205,('Ark1'!$A$1-2009)*12+VLOOKUP($E$2,$A$208:$B$219,2,FALSE)+1,FALSE)/100*ABS(Q24))</f>
        <v>0</v>
      </c>
      <c r="AA24" s="90">
        <f t="shared" si="6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47"/>
      <c r="BS24" s="6"/>
      <c r="BT24" s="6"/>
      <c r="BU24" s="6"/>
      <c r="BV24" s="6"/>
      <c r="BW24" s="6"/>
      <c r="BX24" s="6"/>
    </row>
    <row r="25" spans="1:76" ht="22.5" customHeight="1" x14ac:dyDescent="0.25">
      <c r="A25" s="93">
        <v>17</v>
      </c>
      <c r="B25" s="128"/>
      <c r="C25" s="129"/>
      <c r="D25" s="129" t="s">
        <v>61</v>
      </c>
      <c r="E25" s="129"/>
      <c r="F25" s="129"/>
      <c r="G25" s="129"/>
      <c r="H25" s="129"/>
      <c r="I25" s="129" t="s">
        <v>61</v>
      </c>
      <c r="J25" s="129" t="s">
        <v>62</v>
      </c>
      <c r="K25" s="133"/>
      <c r="L25" s="129" t="s">
        <v>63</v>
      </c>
      <c r="M25" s="129"/>
      <c r="N25" s="129" t="s">
        <v>67</v>
      </c>
      <c r="O25" s="129"/>
      <c r="P25" s="133"/>
      <c r="Q25" s="133"/>
      <c r="R25" s="129" t="s">
        <v>68</v>
      </c>
      <c r="S25" s="129" t="s">
        <v>66</v>
      </c>
      <c r="T25" s="86">
        <f t="shared" si="1"/>
        <v>0</v>
      </c>
      <c r="U25" s="87">
        <f t="shared" si="2"/>
        <v>0</v>
      </c>
      <c r="V25" s="74"/>
      <c r="W25" s="91">
        <f t="shared" si="3"/>
        <v>0.35</v>
      </c>
      <c r="X25" s="92">
        <f t="shared" si="4"/>
        <v>0</v>
      </c>
      <c r="Y25" s="92">
        <f t="shared" si="5"/>
        <v>0</v>
      </c>
      <c r="Z25" s="92">
        <f>IF(M25&lt;0,-1,1)*(VLOOKUP(R25,$A$203:$BU$205,('Ark1'!$A$1-2009)*12+VLOOKUP($E$2,$A$208:$B$219,2,FALSE)+1,FALSE)/100*ABS(Q25))</f>
        <v>0</v>
      </c>
      <c r="AA25" s="90">
        <f t="shared" si="6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47"/>
      <c r="BS25" s="6"/>
      <c r="BT25" s="6"/>
      <c r="BU25" s="6"/>
      <c r="BV25" s="6"/>
      <c r="BW25" s="6"/>
      <c r="BX25" s="6"/>
    </row>
    <row r="26" spans="1:76" ht="22.5" customHeight="1" x14ac:dyDescent="0.25">
      <c r="A26" s="93">
        <v>18</v>
      </c>
      <c r="B26" s="128"/>
      <c r="C26" s="129"/>
      <c r="D26" s="127" t="s">
        <v>61</v>
      </c>
      <c r="E26" s="129"/>
      <c r="F26" s="129"/>
      <c r="G26" s="129"/>
      <c r="H26" s="129"/>
      <c r="I26" s="127" t="s">
        <v>61</v>
      </c>
      <c r="J26" s="129" t="s">
        <v>62</v>
      </c>
      <c r="K26" s="133"/>
      <c r="L26" s="127" t="s">
        <v>63</v>
      </c>
      <c r="M26" s="129"/>
      <c r="N26" s="129" t="s">
        <v>67</v>
      </c>
      <c r="O26" s="129"/>
      <c r="P26" s="133"/>
      <c r="Q26" s="133"/>
      <c r="R26" s="129" t="s">
        <v>68</v>
      </c>
      <c r="S26" s="129" t="s">
        <v>66</v>
      </c>
      <c r="T26" s="86">
        <f t="shared" si="1"/>
        <v>0</v>
      </c>
      <c r="U26" s="87">
        <f t="shared" si="2"/>
        <v>0</v>
      </c>
      <c r="V26" s="74"/>
      <c r="W26" s="91">
        <f t="shared" si="3"/>
        <v>0.35</v>
      </c>
      <c r="X26" s="92">
        <f t="shared" si="4"/>
        <v>0</v>
      </c>
      <c r="Y26" s="92">
        <f t="shared" si="5"/>
        <v>0</v>
      </c>
      <c r="Z26" s="92">
        <f>IF(M26&lt;0,-1,1)*(VLOOKUP(R26,$A$203:$BU$205,('Ark1'!$A$1-2009)*12+VLOOKUP($E$2,$A$208:$B$219,2,FALSE)+1,FALSE)/100*ABS(Q26))</f>
        <v>0</v>
      </c>
      <c r="AA26" s="90">
        <f t="shared" si="6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47"/>
      <c r="BS26" s="6"/>
      <c r="BT26" s="6"/>
      <c r="BU26" s="6"/>
      <c r="BV26" s="6"/>
      <c r="BW26" s="6"/>
      <c r="BX26" s="6"/>
    </row>
    <row r="27" spans="1:76" ht="22.5" customHeight="1" x14ac:dyDescent="0.25">
      <c r="A27" s="93">
        <v>19</v>
      </c>
      <c r="B27" s="126"/>
      <c r="C27" s="127"/>
      <c r="D27" s="127" t="s">
        <v>61</v>
      </c>
      <c r="E27" s="127"/>
      <c r="F27" s="127"/>
      <c r="G27" s="127"/>
      <c r="H27" s="127"/>
      <c r="I27" s="127" t="s">
        <v>61</v>
      </c>
      <c r="J27" s="127" t="s">
        <v>62</v>
      </c>
      <c r="K27" s="132"/>
      <c r="L27" s="127" t="s">
        <v>63</v>
      </c>
      <c r="M27" s="127"/>
      <c r="N27" s="127" t="s">
        <v>67</v>
      </c>
      <c r="O27" s="127"/>
      <c r="P27" s="132"/>
      <c r="Q27" s="132"/>
      <c r="R27" s="127" t="s">
        <v>68</v>
      </c>
      <c r="S27" s="127" t="s">
        <v>66</v>
      </c>
      <c r="T27" s="86">
        <f t="shared" si="1"/>
        <v>0</v>
      </c>
      <c r="U27" s="87">
        <f t="shared" si="2"/>
        <v>0</v>
      </c>
      <c r="V27" s="74"/>
      <c r="W27" s="91">
        <f t="shared" si="3"/>
        <v>0.35</v>
      </c>
      <c r="X27" s="92">
        <f t="shared" si="4"/>
        <v>0</v>
      </c>
      <c r="Y27" s="92">
        <f t="shared" si="5"/>
        <v>0</v>
      </c>
      <c r="Z27" s="92">
        <f>IF(M27&lt;0,-1,1)*(VLOOKUP(R27,$A$203:$BU$205,('Ark1'!$A$1-2009)*12+VLOOKUP($E$2,$A$208:$B$219,2,FALSE)+1,FALSE)/100*ABS(Q27))</f>
        <v>0</v>
      </c>
      <c r="AA27" s="90">
        <f t="shared" si="6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47"/>
      <c r="BS27" s="6"/>
      <c r="BT27" s="6"/>
      <c r="BU27" s="6"/>
      <c r="BV27" s="6"/>
      <c r="BW27" s="6"/>
      <c r="BX27" s="6"/>
    </row>
    <row r="28" spans="1:76" ht="22.5" customHeight="1" x14ac:dyDescent="0.25">
      <c r="A28" s="85">
        <v>20</v>
      </c>
      <c r="B28" s="126"/>
      <c r="C28" s="127"/>
      <c r="D28" s="127" t="s">
        <v>61</v>
      </c>
      <c r="E28" s="127"/>
      <c r="F28" s="127"/>
      <c r="G28" s="127"/>
      <c r="H28" s="127"/>
      <c r="I28" s="127" t="s">
        <v>61</v>
      </c>
      <c r="J28" s="127" t="s">
        <v>62</v>
      </c>
      <c r="K28" s="132"/>
      <c r="L28" s="127" t="s">
        <v>63</v>
      </c>
      <c r="M28" s="127"/>
      <c r="N28" s="127" t="s">
        <v>67</v>
      </c>
      <c r="O28" s="127"/>
      <c r="P28" s="132"/>
      <c r="Q28" s="132"/>
      <c r="R28" s="127" t="s">
        <v>68</v>
      </c>
      <c r="S28" s="127" t="s">
        <v>66</v>
      </c>
      <c r="T28" s="86">
        <f t="shared" si="1"/>
        <v>0</v>
      </c>
      <c r="U28" s="87">
        <f t="shared" si="2"/>
        <v>0</v>
      </c>
      <c r="V28" s="74"/>
      <c r="W28" s="91">
        <f t="shared" si="3"/>
        <v>0.35</v>
      </c>
      <c r="X28" s="92">
        <f t="shared" si="4"/>
        <v>0</v>
      </c>
      <c r="Y28" s="92">
        <f t="shared" si="5"/>
        <v>0</v>
      </c>
      <c r="Z28" s="92">
        <f>IF(M28&lt;0,-1,1)*(VLOOKUP(R28,$A$203:$BU$205,('Ark1'!$A$1-2009)*12+VLOOKUP($E$2,$A$208:$B$219,2,FALSE)+1,FALSE)/100*ABS(Q28))</f>
        <v>0</v>
      </c>
      <c r="AA28" s="90">
        <f t="shared" si="6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47"/>
      <c r="BS28" s="6"/>
      <c r="BT28" s="6"/>
      <c r="BU28" s="6"/>
      <c r="BV28" s="6"/>
      <c r="BW28" s="6"/>
      <c r="BX28" s="6"/>
    </row>
    <row r="29" spans="1:76" ht="22.5" customHeight="1" x14ac:dyDescent="0.25">
      <c r="A29" s="85">
        <v>21</v>
      </c>
      <c r="B29" s="126"/>
      <c r="C29" s="127"/>
      <c r="D29" s="127" t="s">
        <v>61</v>
      </c>
      <c r="E29" s="127"/>
      <c r="F29" s="127"/>
      <c r="G29" s="127"/>
      <c r="H29" s="127"/>
      <c r="I29" s="127" t="s">
        <v>61</v>
      </c>
      <c r="J29" s="127" t="s">
        <v>62</v>
      </c>
      <c r="K29" s="132"/>
      <c r="L29" s="127" t="s">
        <v>63</v>
      </c>
      <c r="M29" s="127"/>
      <c r="N29" s="127" t="s">
        <v>67</v>
      </c>
      <c r="O29" s="127"/>
      <c r="P29" s="132"/>
      <c r="Q29" s="132"/>
      <c r="R29" s="127" t="s">
        <v>68</v>
      </c>
      <c r="S29" s="127" t="s">
        <v>66</v>
      </c>
      <c r="T29" s="86">
        <f t="shared" si="1"/>
        <v>0</v>
      </c>
      <c r="U29" s="87">
        <f t="shared" si="2"/>
        <v>0</v>
      </c>
      <c r="V29" s="74"/>
      <c r="W29" s="91">
        <f t="shared" si="3"/>
        <v>0.35</v>
      </c>
      <c r="X29" s="92">
        <f t="shared" si="4"/>
        <v>0</v>
      </c>
      <c r="Y29" s="92">
        <f t="shared" si="5"/>
        <v>0</v>
      </c>
      <c r="Z29" s="92">
        <f>IF(M29&lt;0,-1,1)*(VLOOKUP(R29,$A$203:$BU$205,('Ark1'!$A$1-2009)*12+VLOOKUP($E$2,$A$208:$B$219,2,FALSE)+1,FALSE)/100*ABS(Q29))</f>
        <v>0</v>
      </c>
      <c r="AA29" s="90">
        <f t="shared" si="6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47"/>
      <c r="BS29" s="6"/>
      <c r="BT29" s="6"/>
      <c r="BU29" s="6"/>
      <c r="BV29" s="6"/>
      <c r="BW29" s="6"/>
      <c r="BX29" s="6"/>
    </row>
    <row r="30" spans="1:76" ht="22.5" customHeight="1" x14ac:dyDescent="0.25">
      <c r="A30" s="85">
        <v>22</v>
      </c>
      <c r="B30" s="126"/>
      <c r="C30" s="127"/>
      <c r="D30" s="127" t="s">
        <v>61</v>
      </c>
      <c r="E30" s="127"/>
      <c r="F30" s="127"/>
      <c r="G30" s="127"/>
      <c r="H30" s="127"/>
      <c r="I30" s="127" t="s">
        <v>61</v>
      </c>
      <c r="J30" s="127" t="s">
        <v>62</v>
      </c>
      <c r="K30" s="132"/>
      <c r="L30" s="127" t="s">
        <v>63</v>
      </c>
      <c r="M30" s="127"/>
      <c r="N30" s="127" t="s">
        <v>67</v>
      </c>
      <c r="O30" s="127"/>
      <c r="P30" s="132"/>
      <c r="Q30" s="132"/>
      <c r="R30" s="127" t="s">
        <v>68</v>
      </c>
      <c r="S30" s="127" t="s">
        <v>66</v>
      </c>
      <c r="T30" s="86">
        <f t="shared" si="1"/>
        <v>0</v>
      </c>
      <c r="U30" s="87">
        <f t="shared" si="2"/>
        <v>0</v>
      </c>
      <c r="V30" s="74"/>
      <c r="W30" s="91">
        <f t="shared" si="3"/>
        <v>0.35</v>
      </c>
      <c r="X30" s="92">
        <f t="shared" si="4"/>
        <v>0</v>
      </c>
      <c r="Y30" s="92">
        <f t="shared" si="5"/>
        <v>0</v>
      </c>
      <c r="Z30" s="92">
        <f>IF(M30&lt;0,-1,1)*(VLOOKUP(R30,$A$203:$BU$205,('Ark1'!$A$1-2009)*12+VLOOKUP($E$2,$A$208:$B$219,2,FALSE)+1,FALSE)/100*ABS(Q30))</f>
        <v>0</v>
      </c>
      <c r="AA30" s="90">
        <f t="shared" si="6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47"/>
      <c r="BS30" s="6"/>
      <c r="BT30" s="6"/>
      <c r="BU30" s="6"/>
      <c r="BV30" s="6"/>
      <c r="BW30" s="6"/>
      <c r="BX30" s="6"/>
    </row>
    <row r="31" spans="1:76" ht="22.5" customHeight="1" x14ac:dyDescent="0.25">
      <c r="A31" s="85">
        <v>23</v>
      </c>
      <c r="B31" s="126"/>
      <c r="C31" s="127"/>
      <c r="D31" s="127" t="s">
        <v>61</v>
      </c>
      <c r="E31" s="127"/>
      <c r="F31" s="127"/>
      <c r="G31" s="127"/>
      <c r="H31" s="127"/>
      <c r="I31" s="127" t="s">
        <v>61</v>
      </c>
      <c r="J31" s="127" t="s">
        <v>62</v>
      </c>
      <c r="K31" s="132"/>
      <c r="L31" s="127" t="s">
        <v>63</v>
      </c>
      <c r="M31" s="127"/>
      <c r="N31" s="127" t="s">
        <v>67</v>
      </c>
      <c r="O31" s="127"/>
      <c r="P31" s="132"/>
      <c r="Q31" s="132"/>
      <c r="R31" s="127" t="s">
        <v>68</v>
      </c>
      <c r="S31" s="127" t="s">
        <v>66</v>
      </c>
      <c r="T31" s="86">
        <f t="shared" si="1"/>
        <v>0</v>
      </c>
      <c r="U31" s="87">
        <f t="shared" si="2"/>
        <v>0</v>
      </c>
      <c r="V31" s="74"/>
      <c r="W31" s="91">
        <f t="shared" si="3"/>
        <v>0.35</v>
      </c>
      <c r="X31" s="92">
        <f t="shared" si="4"/>
        <v>0</v>
      </c>
      <c r="Y31" s="92">
        <f t="shared" si="5"/>
        <v>0</v>
      </c>
      <c r="Z31" s="92">
        <f>IF(M31&lt;0,-1,1)*(VLOOKUP(R31,$A$203:$BU$205,('Ark1'!$A$1-2009)*12+VLOOKUP($E$2,$A$208:$B$219,2,FALSE)+1,FALSE)/100*ABS(Q31))</f>
        <v>0</v>
      </c>
      <c r="AA31" s="90">
        <f t="shared" si="6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47"/>
      <c r="BS31" s="6"/>
      <c r="BT31" s="6"/>
      <c r="BU31" s="6"/>
      <c r="BV31" s="6"/>
      <c r="BW31" s="6"/>
      <c r="BX31" s="6"/>
    </row>
    <row r="32" spans="1:76" ht="22.5" customHeight="1" x14ac:dyDescent="0.25">
      <c r="A32" s="85">
        <v>24</v>
      </c>
      <c r="B32" s="126"/>
      <c r="C32" s="127"/>
      <c r="D32" s="127" t="s">
        <v>61</v>
      </c>
      <c r="E32" s="127"/>
      <c r="F32" s="127"/>
      <c r="G32" s="127"/>
      <c r="H32" s="127"/>
      <c r="I32" s="127" t="s">
        <v>61</v>
      </c>
      <c r="J32" s="127" t="s">
        <v>62</v>
      </c>
      <c r="K32" s="132"/>
      <c r="L32" s="127" t="s">
        <v>63</v>
      </c>
      <c r="M32" s="127"/>
      <c r="N32" s="127" t="s">
        <v>67</v>
      </c>
      <c r="O32" s="127"/>
      <c r="P32" s="132"/>
      <c r="Q32" s="132"/>
      <c r="R32" s="127" t="s">
        <v>68</v>
      </c>
      <c r="S32" s="127" t="s">
        <v>66</v>
      </c>
      <c r="T32" s="86">
        <f t="shared" si="1"/>
        <v>0</v>
      </c>
      <c r="U32" s="87">
        <f t="shared" si="2"/>
        <v>0</v>
      </c>
      <c r="V32" s="74"/>
      <c r="W32" s="91">
        <f t="shared" si="3"/>
        <v>0.35</v>
      </c>
      <c r="X32" s="92">
        <f t="shared" si="4"/>
        <v>0</v>
      </c>
      <c r="Y32" s="92">
        <f t="shared" si="5"/>
        <v>0</v>
      </c>
      <c r="Z32" s="92">
        <f>IF(M32&lt;0,-1,1)*(VLOOKUP(R32,$A$203:$BU$205,('Ark1'!$A$1-2009)*12+VLOOKUP($E$2,$A$208:$B$219,2,FALSE)+1,FALSE)/100*ABS(Q32))</f>
        <v>0</v>
      </c>
      <c r="AA32" s="90">
        <f t="shared" si="6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47"/>
      <c r="BS32" s="6"/>
      <c r="BT32" s="6"/>
      <c r="BU32" s="6"/>
      <c r="BV32" s="6"/>
      <c r="BW32" s="6"/>
      <c r="BX32" s="6"/>
    </row>
    <row r="33" spans="1:76" ht="22.5" customHeight="1" x14ac:dyDescent="0.25">
      <c r="A33" s="85">
        <v>25</v>
      </c>
      <c r="B33" s="126"/>
      <c r="C33" s="127"/>
      <c r="D33" s="127" t="s">
        <v>61</v>
      </c>
      <c r="E33" s="127"/>
      <c r="F33" s="127"/>
      <c r="G33" s="127"/>
      <c r="H33" s="127"/>
      <c r="I33" s="127" t="s">
        <v>61</v>
      </c>
      <c r="J33" s="127" t="s">
        <v>62</v>
      </c>
      <c r="K33" s="132"/>
      <c r="L33" s="127" t="s">
        <v>63</v>
      </c>
      <c r="M33" s="127"/>
      <c r="N33" s="127" t="s">
        <v>67</v>
      </c>
      <c r="O33" s="127"/>
      <c r="P33" s="132"/>
      <c r="Q33" s="132"/>
      <c r="R33" s="127" t="s">
        <v>68</v>
      </c>
      <c r="S33" s="127" t="s">
        <v>66</v>
      </c>
      <c r="T33" s="86">
        <f t="shared" si="1"/>
        <v>0</v>
      </c>
      <c r="U33" s="87">
        <f t="shared" si="2"/>
        <v>0</v>
      </c>
      <c r="V33" s="74"/>
      <c r="W33" s="91">
        <f t="shared" si="3"/>
        <v>0.35</v>
      </c>
      <c r="X33" s="92">
        <f t="shared" si="4"/>
        <v>0</v>
      </c>
      <c r="Y33" s="92">
        <f t="shared" si="5"/>
        <v>0</v>
      </c>
      <c r="Z33" s="92">
        <f>IF(M33&lt;0,-1,1)*(VLOOKUP(R33,$A$203:$BU$205,('Ark1'!$A$1-2009)*12+VLOOKUP($E$2,$A$208:$B$219,2,FALSE)+1,FALSE)/100*ABS(Q33))</f>
        <v>0</v>
      </c>
      <c r="AA33" s="90">
        <f t="shared" si="6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47"/>
      <c r="BS33" s="6"/>
      <c r="BT33" s="6"/>
      <c r="BU33" s="6"/>
      <c r="BV33" s="6"/>
      <c r="BW33" s="6"/>
      <c r="BX33" s="6"/>
    </row>
    <row r="34" spans="1:76" ht="22.5" customHeight="1" x14ac:dyDescent="0.25">
      <c r="A34" s="85">
        <v>26</v>
      </c>
      <c r="B34" s="126"/>
      <c r="C34" s="127"/>
      <c r="D34" s="127" t="s">
        <v>61</v>
      </c>
      <c r="E34" s="127"/>
      <c r="F34" s="127"/>
      <c r="G34" s="127"/>
      <c r="H34" s="127"/>
      <c r="I34" s="127" t="s">
        <v>61</v>
      </c>
      <c r="J34" s="127" t="s">
        <v>62</v>
      </c>
      <c r="K34" s="132"/>
      <c r="L34" s="127" t="s">
        <v>63</v>
      </c>
      <c r="M34" s="127"/>
      <c r="N34" s="127" t="s">
        <v>67</v>
      </c>
      <c r="O34" s="127"/>
      <c r="P34" s="132"/>
      <c r="Q34" s="132"/>
      <c r="R34" s="127" t="s">
        <v>68</v>
      </c>
      <c r="S34" s="127" t="s">
        <v>66</v>
      </c>
      <c r="T34" s="86">
        <f t="shared" si="1"/>
        <v>0</v>
      </c>
      <c r="U34" s="87">
        <f t="shared" si="2"/>
        <v>0</v>
      </c>
      <c r="V34" s="74"/>
      <c r="W34" s="91">
        <f t="shared" si="3"/>
        <v>0.35</v>
      </c>
      <c r="X34" s="92">
        <f t="shared" si="4"/>
        <v>0</v>
      </c>
      <c r="Y34" s="92">
        <f t="shared" si="5"/>
        <v>0</v>
      </c>
      <c r="Z34" s="92">
        <f>IF(M34&lt;0,-1,1)*(VLOOKUP(R34,$A$203:$BU$205,('Ark1'!$A$1-2009)*12+VLOOKUP($E$2,$A$208:$B$219,2,FALSE)+1,FALSE)/100*ABS(Q34))</f>
        <v>0</v>
      </c>
      <c r="AA34" s="90">
        <f t="shared" si="6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47"/>
      <c r="BS34" s="6"/>
      <c r="BT34" s="6"/>
      <c r="BU34" s="6"/>
      <c r="BV34" s="6"/>
      <c r="BW34" s="6"/>
      <c r="BX34" s="6"/>
    </row>
    <row r="35" spans="1:76" ht="22.5" customHeight="1" x14ac:dyDescent="0.25">
      <c r="A35" s="85">
        <v>27</v>
      </c>
      <c r="B35" s="126"/>
      <c r="C35" s="127"/>
      <c r="D35" s="127" t="s">
        <v>61</v>
      </c>
      <c r="E35" s="127"/>
      <c r="F35" s="127"/>
      <c r="G35" s="127"/>
      <c r="H35" s="127"/>
      <c r="I35" s="127" t="s">
        <v>61</v>
      </c>
      <c r="J35" s="127" t="s">
        <v>62</v>
      </c>
      <c r="K35" s="132"/>
      <c r="L35" s="127" t="s">
        <v>63</v>
      </c>
      <c r="M35" s="127"/>
      <c r="N35" s="127" t="s">
        <v>67</v>
      </c>
      <c r="O35" s="127"/>
      <c r="P35" s="132"/>
      <c r="Q35" s="132"/>
      <c r="R35" s="127" t="s">
        <v>68</v>
      </c>
      <c r="S35" s="127" t="s">
        <v>66</v>
      </c>
      <c r="T35" s="86">
        <f t="shared" si="1"/>
        <v>0</v>
      </c>
      <c r="U35" s="87">
        <f t="shared" si="2"/>
        <v>0</v>
      </c>
      <c r="V35" s="74"/>
      <c r="W35" s="91">
        <f t="shared" si="3"/>
        <v>0.35</v>
      </c>
      <c r="X35" s="92">
        <f t="shared" si="4"/>
        <v>0</v>
      </c>
      <c r="Y35" s="92">
        <f t="shared" si="5"/>
        <v>0</v>
      </c>
      <c r="Z35" s="92">
        <f>IF(M35&lt;0,-1,1)*(VLOOKUP(R35,$A$203:$BU$205,('Ark1'!$A$1-2009)*12+VLOOKUP($E$2,$A$208:$B$219,2,FALSE)+1,FALSE)/100*ABS(Q35))</f>
        <v>0</v>
      </c>
      <c r="AA35" s="90">
        <f t="shared" si="6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47"/>
      <c r="BS35" s="6"/>
      <c r="BT35" s="6"/>
      <c r="BU35" s="6"/>
      <c r="BV35" s="6"/>
      <c r="BW35" s="6"/>
      <c r="BX35" s="6"/>
    </row>
    <row r="36" spans="1:76" ht="22.5" customHeight="1" x14ac:dyDescent="0.25">
      <c r="A36" s="85">
        <v>28</v>
      </c>
      <c r="B36" s="126"/>
      <c r="C36" s="127"/>
      <c r="D36" s="127" t="s">
        <v>61</v>
      </c>
      <c r="E36" s="127"/>
      <c r="F36" s="127"/>
      <c r="G36" s="127"/>
      <c r="H36" s="127"/>
      <c r="I36" s="127" t="s">
        <v>61</v>
      </c>
      <c r="J36" s="127" t="s">
        <v>62</v>
      </c>
      <c r="K36" s="132"/>
      <c r="L36" s="127" t="s">
        <v>63</v>
      </c>
      <c r="M36" s="127"/>
      <c r="N36" s="127" t="s">
        <v>67</v>
      </c>
      <c r="O36" s="127"/>
      <c r="P36" s="132"/>
      <c r="Q36" s="132"/>
      <c r="R36" s="127" t="s">
        <v>68</v>
      </c>
      <c r="S36" s="127" t="s">
        <v>66</v>
      </c>
      <c r="T36" s="86">
        <f t="shared" si="1"/>
        <v>0</v>
      </c>
      <c r="U36" s="87">
        <f t="shared" si="2"/>
        <v>0</v>
      </c>
      <c r="V36" s="74"/>
      <c r="W36" s="91">
        <f t="shared" si="3"/>
        <v>0.35</v>
      </c>
      <c r="X36" s="92">
        <f t="shared" si="4"/>
        <v>0</v>
      </c>
      <c r="Y36" s="92">
        <f t="shared" si="5"/>
        <v>0</v>
      </c>
      <c r="Z36" s="92">
        <f>IF(M36&lt;0,-1,1)*(VLOOKUP(R36,$A$203:$BU$205,('Ark1'!$A$1-2009)*12+VLOOKUP($E$2,$A$208:$B$219,2,FALSE)+1,FALSE)/100*ABS(Q36))</f>
        <v>0</v>
      </c>
      <c r="AA36" s="90">
        <f t="shared" si="6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47"/>
      <c r="BS36" s="6"/>
      <c r="BT36" s="6"/>
      <c r="BU36" s="6"/>
      <c r="BV36" s="6"/>
      <c r="BW36" s="6"/>
      <c r="BX36" s="6"/>
    </row>
    <row r="37" spans="1:76" ht="22.5" customHeight="1" x14ac:dyDescent="0.25">
      <c r="A37" s="85">
        <v>29</v>
      </c>
      <c r="B37" s="126"/>
      <c r="C37" s="127"/>
      <c r="D37" s="127" t="s">
        <v>61</v>
      </c>
      <c r="E37" s="127"/>
      <c r="F37" s="127"/>
      <c r="G37" s="127"/>
      <c r="H37" s="127"/>
      <c r="I37" s="127" t="s">
        <v>61</v>
      </c>
      <c r="J37" s="127" t="s">
        <v>62</v>
      </c>
      <c r="K37" s="132"/>
      <c r="L37" s="127" t="s">
        <v>63</v>
      </c>
      <c r="M37" s="127"/>
      <c r="N37" s="127" t="s">
        <v>67</v>
      </c>
      <c r="O37" s="127"/>
      <c r="P37" s="132"/>
      <c r="Q37" s="132"/>
      <c r="R37" s="127" t="s">
        <v>68</v>
      </c>
      <c r="S37" s="127" t="s">
        <v>66</v>
      </c>
      <c r="T37" s="86">
        <f t="shared" si="1"/>
        <v>0</v>
      </c>
      <c r="U37" s="87">
        <f t="shared" si="2"/>
        <v>0</v>
      </c>
      <c r="V37" s="74"/>
      <c r="W37" s="91">
        <f t="shared" si="3"/>
        <v>0.35</v>
      </c>
      <c r="X37" s="92">
        <f t="shared" si="4"/>
        <v>0</v>
      </c>
      <c r="Y37" s="92">
        <f t="shared" si="5"/>
        <v>0</v>
      </c>
      <c r="Z37" s="92">
        <f>IF(M37&lt;0,-1,1)*(VLOOKUP(R37,$A$203:$BU$205,('Ark1'!$A$1-2009)*12+VLOOKUP($E$2,$A$208:$B$219,2,FALSE)+1,FALSE)/100*ABS(Q37))</f>
        <v>0</v>
      </c>
      <c r="AA37" s="90">
        <f t="shared" si="6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47"/>
      <c r="BS37" s="6"/>
      <c r="BT37" s="6"/>
      <c r="BU37" s="6"/>
      <c r="BV37" s="6"/>
      <c r="BW37" s="6"/>
      <c r="BX37" s="6"/>
    </row>
    <row r="38" spans="1:76" ht="22.5" customHeight="1" x14ac:dyDescent="0.25">
      <c r="A38" s="85">
        <v>30</v>
      </c>
      <c r="B38" s="126"/>
      <c r="C38" s="127"/>
      <c r="D38" s="127" t="s">
        <v>61</v>
      </c>
      <c r="E38" s="127"/>
      <c r="F38" s="127"/>
      <c r="G38" s="127"/>
      <c r="H38" s="127"/>
      <c r="I38" s="127" t="s">
        <v>61</v>
      </c>
      <c r="J38" s="127" t="s">
        <v>62</v>
      </c>
      <c r="K38" s="132"/>
      <c r="L38" s="127" t="s">
        <v>63</v>
      </c>
      <c r="M38" s="127"/>
      <c r="N38" s="127" t="s">
        <v>67</v>
      </c>
      <c r="O38" s="127"/>
      <c r="P38" s="132"/>
      <c r="Q38" s="132"/>
      <c r="R38" s="127" t="s">
        <v>68</v>
      </c>
      <c r="S38" s="127" t="s">
        <v>66</v>
      </c>
      <c r="T38" s="86">
        <f t="shared" si="1"/>
        <v>0</v>
      </c>
      <c r="U38" s="87">
        <f t="shared" si="2"/>
        <v>0</v>
      </c>
      <c r="V38" s="74"/>
      <c r="W38" s="91">
        <f t="shared" si="3"/>
        <v>0.35</v>
      </c>
      <c r="X38" s="92">
        <f t="shared" si="4"/>
        <v>0</v>
      </c>
      <c r="Y38" s="92">
        <f t="shared" si="5"/>
        <v>0</v>
      </c>
      <c r="Z38" s="92">
        <f>IF(M38&lt;0,-1,1)*(VLOOKUP(R38,$A$203:$BU$205,('Ark1'!$A$1-2009)*12+VLOOKUP($E$2,$A$208:$B$219,2,FALSE)+1,FALSE)/100*ABS(Q38))</f>
        <v>0</v>
      </c>
      <c r="AA38" s="90">
        <f t="shared" si="6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47"/>
      <c r="BS38" s="6"/>
      <c r="BT38" s="6"/>
      <c r="BU38" s="6"/>
      <c r="BV38" s="6"/>
      <c r="BW38" s="6"/>
      <c r="BX38" s="6"/>
    </row>
    <row r="39" spans="1:76" ht="22.5" customHeight="1" x14ac:dyDescent="0.25">
      <c r="A39" s="85">
        <v>31</v>
      </c>
      <c r="B39" s="126"/>
      <c r="C39" s="127"/>
      <c r="D39" s="127" t="s">
        <v>61</v>
      </c>
      <c r="E39" s="127"/>
      <c r="F39" s="127"/>
      <c r="G39" s="127"/>
      <c r="H39" s="127"/>
      <c r="I39" s="127" t="s">
        <v>61</v>
      </c>
      <c r="J39" s="127" t="s">
        <v>62</v>
      </c>
      <c r="K39" s="132"/>
      <c r="L39" s="127" t="s">
        <v>63</v>
      </c>
      <c r="M39" s="127"/>
      <c r="N39" s="127" t="s">
        <v>67</v>
      </c>
      <c r="O39" s="127"/>
      <c r="P39" s="132"/>
      <c r="Q39" s="132"/>
      <c r="R39" s="127" t="s">
        <v>68</v>
      </c>
      <c r="S39" s="127" t="s">
        <v>66</v>
      </c>
      <c r="T39" s="86">
        <f t="shared" si="1"/>
        <v>0</v>
      </c>
      <c r="U39" s="87">
        <f t="shared" si="2"/>
        <v>0</v>
      </c>
      <c r="V39" s="74"/>
      <c r="W39" s="91">
        <f t="shared" si="3"/>
        <v>0.35</v>
      </c>
      <c r="X39" s="92">
        <f t="shared" si="4"/>
        <v>0</v>
      </c>
      <c r="Y39" s="92">
        <f t="shared" si="5"/>
        <v>0</v>
      </c>
      <c r="Z39" s="92">
        <f>IF(M39&lt;0,-1,1)*(VLOOKUP(R39,$A$203:$BU$205,('Ark1'!$A$1-2009)*12+VLOOKUP($E$2,$A$208:$B$219,2,FALSE)+1,FALSE)/100*ABS(Q39))</f>
        <v>0</v>
      </c>
      <c r="AA39" s="90">
        <f t="shared" si="6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47"/>
      <c r="BS39" s="6"/>
      <c r="BT39" s="6"/>
      <c r="BU39" s="6"/>
      <c r="BV39" s="6"/>
      <c r="BW39" s="6"/>
      <c r="BX39" s="6"/>
    </row>
    <row r="40" spans="1:76" ht="22.5" customHeight="1" x14ac:dyDescent="0.25">
      <c r="A40" s="85">
        <v>32</v>
      </c>
      <c r="B40" s="126"/>
      <c r="C40" s="127"/>
      <c r="D40" s="127" t="s">
        <v>61</v>
      </c>
      <c r="E40" s="127"/>
      <c r="F40" s="127"/>
      <c r="G40" s="127"/>
      <c r="H40" s="127"/>
      <c r="I40" s="127" t="s">
        <v>61</v>
      </c>
      <c r="J40" s="127" t="s">
        <v>62</v>
      </c>
      <c r="K40" s="132"/>
      <c r="L40" s="127" t="s">
        <v>63</v>
      </c>
      <c r="M40" s="127"/>
      <c r="N40" s="127" t="s">
        <v>67</v>
      </c>
      <c r="O40" s="127"/>
      <c r="P40" s="132"/>
      <c r="Q40" s="132"/>
      <c r="R40" s="127" t="s">
        <v>68</v>
      </c>
      <c r="S40" s="127" t="s">
        <v>66</v>
      </c>
      <c r="T40" s="86">
        <f t="shared" si="1"/>
        <v>0</v>
      </c>
      <c r="U40" s="87">
        <f t="shared" si="2"/>
        <v>0</v>
      </c>
      <c r="V40" s="74"/>
      <c r="W40" s="91">
        <f t="shared" si="3"/>
        <v>0.35</v>
      </c>
      <c r="X40" s="92">
        <f t="shared" si="4"/>
        <v>0</v>
      </c>
      <c r="Y40" s="92">
        <f t="shared" si="5"/>
        <v>0</v>
      </c>
      <c r="Z40" s="92">
        <f>IF(M40&lt;0,-1,1)*(VLOOKUP(R40,$A$203:$BU$205,('Ark1'!$A$1-2009)*12+VLOOKUP($E$2,$A$208:$B$219,2,FALSE)+1,FALSE)/100*ABS(Q40))</f>
        <v>0</v>
      </c>
      <c r="AA40" s="90">
        <f t="shared" si="6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47"/>
      <c r="BS40" s="6"/>
      <c r="BT40" s="6"/>
      <c r="BU40" s="6"/>
      <c r="BV40" s="6"/>
      <c r="BW40" s="6"/>
      <c r="BX40" s="6"/>
    </row>
    <row r="41" spans="1:76" ht="22.5" customHeight="1" x14ac:dyDescent="0.25">
      <c r="A41" s="85">
        <v>33</v>
      </c>
      <c r="B41" s="126"/>
      <c r="C41" s="127"/>
      <c r="D41" s="127" t="s">
        <v>61</v>
      </c>
      <c r="E41" s="127"/>
      <c r="F41" s="127"/>
      <c r="G41" s="127"/>
      <c r="H41" s="127"/>
      <c r="I41" s="127" t="s">
        <v>61</v>
      </c>
      <c r="J41" s="127" t="s">
        <v>62</v>
      </c>
      <c r="K41" s="132"/>
      <c r="L41" s="127" t="s">
        <v>63</v>
      </c>
      <c r="M41" s="127"/>
      <c r="N41" s="127" t="s">
        <v>67</v>
      </c>
      <c r="O41" s="127"/>
      <c r="P41" s="132"/>
      <c r="Q41" s="132"/>
      <c r="R41" s="127" t="s">
        <v>68</v>
      </c>
      <c r="S41" s="127" t="s">
        <v>66</v>
      </c>
      <c r="T41" s="86">
        <f t="shared" si="1"/>
        <v>0</v>
      </c>
      <c r="U41" s="87">
        <f t="shared" si="2"/>
        <v>0</v>
      </c>
      <c r="V41" s="74"/>
      <c r="W41" s="91">
        <f t="shared" si="3"/>
        <v>0.35</v>
      </c>
      <c r="X41" s="92">
        <f t="shared" si="4"/>
        <v>0</v>
      </c>
      <c r="Y41" s="92">
        <f t="shared" si="5"/>
        <v>0</v>
      </c>
      <c r="Z41" s="92">
        <f>IF(M41&lt;0,-1,1)*(VLOOKUP(R41,$A$203:$BU$205,('Ark1'!$A$1-2009)*12+VLOOKUP($E$2,$A$208:$B$219,2,FALSE)+1,FALSE)/100*ABS(Q41))</f>
        <v>0</v>
      </c>
      <c r="AA41" s="90">
        <f t="shared" si="6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47"/>
      <c r="BS41" s="6"/>
      <c r="BT41" s="6"/>
      <c r="BU41" s="6"/>
      <c r="BV41" s="6"/>
      <c r="BW41" s="6"/>
      <c r="BX41" s="6"/>
    </row>
    <row r="42" spans="1:76" ht="22.5" customHeight="1" x14ac:dyDescent="0.25">
      <c r="A42" s="93">
        <v>34</v>
      </c>
      <c r="B42" s="128"/>
      <c r="C42" s="129"/>
      <c r="D42" s="129" t="s">
        <v>61</v>
      </c>
      <c r="E42" s="129"/>
      <c r="F42" s="129"/>
      <c r="G42" s="129"/>
      <c r="H42" s="129"/>
      <c r="I42" s="129" t="s">
        <v>61</v>
      </c>
      <c r="J42" s="129" t="s">
        <v>62</v>
      </c>
      <c r="K42" s="133"/>
      <c r="L42" s="129" t="s">
        <v>63</v>
      </c>
      <c r="M42" s="129"/>
      <c r="N42" s="129" t="s">
        <v>67</v>
      </c>
      <c r="O42" s="129"/>
      <c r="P42" s="133"/>
      <c r="Q42" s="133"/>
      <c r="R42" s="129" t="s">
        <v>68</v>
      </c>
      <c r="S42" s="129" t="s">
        <v>66</v>
      </c>
      <c r="T42" s="86">
        <f t="shared" si="1"/>
        <v>0</v>
      </c>
      <c r="U42" s="87">
        <f t="shared" si="2"/>
        <v>0</v>
      </c>
      <c r="V42" s="74"/>
      <c r="W42" s="91">
        <f t="shared" si="3"/>
        <v>0.35</v>
      </c>
      <c r="X42" s="92">
        <f t="shared" si="4"/>
        <v>0</v>
      </c>
      <c r="Y42" s="92">
        <f t="shared" si="5"/>
        <v>0</v>
      </c>
      <c r="Z42" s="92">
        <f>IF(M42&lt;0,-1,1)*(VLOOKUP(R42,$A$203:$BU$205,('Ark1'!$A$1-2009)*12+VLOOKUP($E$2,$A$208:$B$219,2,FALSE)+1,FALSE)/100*ABS(Q42))</f>
        <v>0</v>
      </c>
      <c r="AA42" s="90">
        <f t="shared" si="6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47"/>
      <c r="BS42" s="6"/>
      <c r="BT42" s="6"/>
      <c r="BU42" s="6"/>
      <c r="BV42" s="6"/>
      <c r="BW42" s="6"/>
      <c r="BX42" s="6"/>
    </row>
    <row r="43" spans="1:76" ht="22.5" customHeight="1" x14ac:dyDescent="0.25">
      <c r="A43" s="85">
        <v>35</v>
      </c>
      <c r="B43" s="126"/>
      <c r="C43" s="127"/>
      <c r="D43" s="127" t="s">
        <v>61</v>
      </c>
      <c r="E43" s="127"/>
      <c r="F43" s="127"/>
      <c r="G43" s="127"/>
      <c r="H43" s="127"/>
      <c r="I43" s="127" t="s">
        <v>61</v>
      </c>
      <c r="J43" s="127" t="s">
        <v>62</v>
      </c>
      <c r="K43" s="132"/>
      <c r="L43" s="127" t="s">
        <v>63</v>
      </c>
      <c r="M43" s="127"/>
      <c r="N43" s="127" t="s">
        <v>67</v>
      </c>
      <c r="O43" s="127"/>
      <c r="P43" s="132"/>
      <c r="Q43" s="132"/>
      <c r="R43" s="127" t="s">
        <v>68</v>
      </c>
      <c r="S43" s="127" t="s">
        <v>66</v>
      </c>
      <c r="T43" s="86">
        <f t="shared" si="1"/>
        <v>0</v>
      </c>
      <c r="U43" s="87">
        <f t="shared" si="2"/>
        <v>0</v>
      </c>
      <c r="V43" s="74"/>
      <c r="W43" s="91">
        <f t="shared" si="3"/>
        <v>0.35</v>
      </c>
      <c r="X43" s="92">
        <f t="shared" si="4"/>
        <v>0</v>
      </c>
      <c r="Y43" s="92">
        <f t="shared" si="5"/>
        <v>0</v>
      </c>
      <c r="Z43" s="92">
        <f>IF(M43&lt;0,-1,1)*(VLOOKUP(R43,$A$203:$BU$205,('Ark1'!$A$1-2009)*12+VLOOKUP($E$2,$A$208:$B$219,2,FALSE)+1,FALSE)/100*ABS(Q43))</f>
        <v>0</v>
      </c>
      <c r="AA43" s="90">
        <f t="shared" si="6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47"/>
      <c r="BS43" s="6"/>
      <c r="BT43" s="6"/>
      <c r="BU43" s="6"/>
      <c r="BV43" s="6"/>
      <c r="BW43" s="6"/>
      <c r="BX43" s="6"/>
    </row>
    <row r="44" spans="1:76" ht="22.5" customHeight="1" x14ac:dyDescent="0.25">
      <c r="A44" s="93">
        <v>36</v>
      </c>
      <c r="B44" s="128"/>
      <c r="C44" s="129"/>
      <c r="D44" s="129" t="s">
        <v>61</v>
      </c>
      <c r="E44" s="129"/>
      <c r="F44" s="129"/>
      <c r="G44" s="129"/>
      <c r="H44" s="129"/>
      <c r="I44" s="129" t="s">
        <v>61</v>
      </c>
      <c r="J44" s="129" t="s">
        <v>62</v>
      </c>
      <c r="K44" s="133"/>
      <c r="L44" s="129" t="s">
        <v>63</v>
      </c>
      <c r="M44" s="129"/>
      <c r="N44" s="129" t="s">
        <v>67</v>
      </c>
      <c r="O44" s="129"/>
      <c r="P44" s="133"/>
      <c r="Q44" s="133"/>
      <c r="R44" s="129" t="s">
        <v>68</v>
      </c>
      <c r="S44" s="129" t="s">
        <v>66</v>
      </c>
      <c r="T44" s="86">
        <f t="shared" si="1"/>
        <v>0</v>
      </c>
      <c r="U44" s="87">
        <f t="shared" si="2"/>
        <v>0</v>
      </c>
      <c r="V44" s="74"/>
      <c r="W44" s="91">
        <f t="shared" si="3"/>
        <v>0.35</v>
      </c>
      <c r="X44" s="92">
        <f t="shared" si="4"/>
        <v>0</v>
      </c>
      <c r="Y44" s="92">
        <f t="shared" si="5"/>
        <v>0</v>
      </c>
      <c r="Z44" s="92">
        <f>IF(M44&lt;0,-1,1)*(VLOOKUP(R44,$A$203:$BU$205,('Ark1'!$A$1-2009)*12+VLOOKUP($E$2,$A$208:$B$219,2,FALSE)+1,FALSE)/100*ABS(Q44))</f>
        <v>0</v>
      </c>
      <c r="AA44" s="90">
        <f t="shared" si="6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47"/>
      <c r="BS44" s="6"/>
      <c r="BT44" s="6"/>
      <c r="BU44" s="6"/>
      <c r="BV44" s="6"/>
      <c r="BW44" s="6"/>
      <c r="BX44" s="6"/>
    </row>
    <row r="45" spans="1:76" ht="22.5" customHeight="1" x14ac:dyDescent="0.25">
      <c r="A45" s="85">
        <v>37</v>
      </c>
      <c r="B45" s="126"/>
      <c r="C45" s="127"/>
      <c r="D45" s="127" t="s">
        <v>61</v>
      </c>
      <c r="E45" s="127"/>
      <c r="F45" s="127"/>
      <c r="G45" s="127"/>
      <c r="H45" s="127"/>
      <c r="I45" s="127" t="s">
        <v>61</v>
      </c>
      <c r="J45" s="127" t="s">
        <v>62</v>
      </c>
      <c r="K45" s="132"/>
      <c r="L45" s="127" t="s">
        <v>63</v>
      </c>
      <c r="M45" s="127"/>
      <c r="N45" s="127" t="s">
        <v>67</v>
      </c>
      <c r="O45" s="127"/>
      <c r="P45" s="132"/>
      <c r="Q45" s="132"/>
      <c r="R45" s="127" t="s">
        <v>68</v>
      </c>
      <c r="S45" s="127" t="s">
        <v>66</v>
      </c>
      <c r="T45" s="86">
        <f t="shared" si="1"/>
        <v>0</v>
      </c>
      <c r="U45" s="87">
        <f t="shared" si="2"/>
        <v>0</v>
      </c>
      <c r="V45" s="74"/>
      <c r="W45" s="91">
        <f t="shared" si="3"/>
        <v>0.35</v>
      </c>
      <c r="X45" s="92">
        <f t="shared" si="4"/>
        <v>0</v>
      </c>
      <c r="Y45" s="92">
        <f t="shared" si="5"/>
        <v>0</v>
      </c>
      <c r="Z45" s="92">
        <f>IF(M45&lt;0,-1,1)*(VLOOKUP(R45,$A$203:$BU$205,('Ark1'!$A$1-2009)*12+VLOOKUP($E$2,$A$208:$B$219,2,FALSE)+1,FALSE)/100*ABS(Q45))</f>
        <v>0</v>
      </c>
      <c r="AA45" s="90">
        <f t="shared" si="6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47"/>
      <c r="BS45" s="6"/>
      <c r="BT45" s="6"/>
      <c r="BU45" s="6"/>
      <c r="BV45" s="6"/>
      <c r="BW45" s="6"/>
      <c r="BX45" s="6"/>
    </row>
    <row r="46" spans="1:76" ht="22.5" customHeight="1" x14ac:dyDescent="0.25">
      <c r="A46" s="93">
        <v>38</v>
      </c>
      <c r="B46" s="128"/>
      <c r="C46" s="129"/>
      <c r="D46" s="127" t="s">
        <v>61</v>
      </c>
      <c r="E46" s="129"/>
      <c r="F46" s="129"/>
      <c r="G46" s="129"/>
      <c r="H46" s="129"/>
      <c r="I46" s="127" t="s">
        <v>61</v>
      </c>
      <c r="J46" s="127" t="s">
        <v>62</v>
      </c>
      <c r="K46" s="133"/>
      <c r="L46" s="129" t="s">
        <v>63</v>
      </c>
      <c r="M46" s="129"/>
      <c r="N46" s="129" t="s">
        <v>67</v>
      </c>
      <c r="O46" s="129"/>
      <c r="P46" s="133"/>
      <c r="Q46" s="133"/>
      <c r="R46" s="127" t="s">
        <v>68</v>
      </c>
      <c r="S46" s="129" t="s">
        <v>66</v>
      </c>
      <c r="T46" s="86">
        <f t="shared" si="1"/>
        <v>0</v>
      </c>
      <c r="U46" s="87">
        <f t="shared" si="2"/>
        <v>0</v>
      </c>
      <c r="V46" s="74"/>
      <c r="W46" s="91">
        <f t="shared" si="3"/>
        <v>0.35</v>
      </c>
      <c r="X46" s="92">
        <f t="shared" si="4"/>
        <v>0</v>
      </c>
      <c r="Y46" s="92">
        <f t="shared" si="5"/>
        <v>0</v>
      </c>
      <c r="Z46" s="92">
        <f>IF(M46&lt;0,-1,1)*(VLOOKUP(R46,$A$203:$BU$205,('Ark1'!$A$1-2009)*12+VLOOKUP($E$2,$A$208:$B$219,2,FALSE)+1,FALSE)/100*ABS(Q46))</f>
        <v>0</v>
      </c>
      <c r="AA46" s="90">
        <f t="shared" si="6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47"/>
      <c r="BS46" s="6"/>
      <c r="BT46" s="6"/>
      <c r="BU46" s="6"/>
      <c r="BV46" s="6"/>
      <c r="BW46" s="6"/>
      <c r="BX46" s="6"/>
    </row>
    <row r="47" spans="1:76" ht="22.5" customHeight="1" x14ac:dyDescent="0.25">
      <c r="A47" s="85">
        <v>39</v>
      </c>
      <c r="B47" s="126"/>
      <c r="C47" s="127"/>
      <c r="D47" s="127" t="s">
        <v>61</v>
      </c>
      <c r="E47" s="127"/>
      <c r="F47" s="127"/>
      <c r="G47" s="127"/>
      <c r="H47" s="127"/>
      <c r="I47" s="127" t="s">
        <v>61</v>
      </c>
      <c r="J47" s="127" t="s">
        <v>62</v>
      </c>
      <c r="K47" s="132"/>
      <c r="L47" s="127" t="s">
        <v>63</v>
      </c>
      <c r="M47" s="127"/>
      <c r="N47" s="127" t="s">
        <v>67</v>
      </c>
      <c r="O47" s="127"/>
      <c r="P47" s="132"/>
      <c r="Q47" s="132"/>
      <c r="R47" s="127" t="s">
        <v>68</v>
      </c>
      <c r="S47" s="127" t="s">
        <v>66</v>
      </c>
      <c r="T47" s="86">
        <f t="shared" si="1"/>
        <v>0</v>
      </c>
      <c r="U47" s="87">
        <f t="shared" si="2"/>
        <v>0</v>
      </c>
      <c r="V47" s="74"/>
      <c r="W47" s="91">
        <f t="shared" si="3"/>
        <v>0.35</v>
      </c>
      <c r="X47" s="92">
        <f t="shared" si="4"/>
        <v>0</v>
      </c>
      <c r="Y47" s="92">
        <f t="shared" si="5"/>
        <v>0</v>
      </c>
      <c r="Z47" s="92">
        <f>IF(M47&lt;0,-1,1)*(VLOOKUP(R47,$A$203:$BU$205,('Ark1'!$A$1-2009)*12+VLOOKUP($E$2,$A$208:$B$219,2,FALSE)+1,FALSE)/100*ABS(Q47))</f>
        <v>0</v>
      </c>
      <c r="AA47" s="90">
        <f t="shared" si="6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47"/>
      <c r="BS47" s="6"/>
      <c r="BT47" s="6"/>
      <c r="BU47" s="6"/>
      <c r="BV47" s="6"/>
      <c r="BW47" s="6"/>
      <c r="BX47" s="6"/>
    </row>
    <row r="48" spans="1:76" ht="22.5" customHeight="1" x14ac:dyDescent="0.25">
      <c r="A48" s="85">
        <v>40</v>
      </c>
      <c r="B48" s="126"/>
      <c r="C48" s="127"/>
      <c r="D48" s="127" t="s">
        <v>61</v>
      </c>
      <c r="E48" s="127"/>
      <c r="F48" s="127"/>
      <c r="G48" s="127"/>
      <c r="H48" s="127"/>
      <c r="I48" s="127" t="s">
        <v>61</v>
      </c>
      <c r="J48" s="127" t="s">
        <v>62</v>
      </c>
      <c r="K48" s="132"/>
      <c r="L48" s="127" t="s">
        <v>63</v>
      </c>
      <c r="M48" s="127"/>
      <c r="N48" s="127" t="s">
        <v>67</v>
      </c>
      <c r="O48" s="127"/>
      <c r="P48" s="132"/>
      <c r="Q48" s="132"/>
      <c r="R48" s="127" t="s">
        <v>68</v>
      </c>
      <c r="S48" s="127" t="s">
        <v>66</v>
      </c>
      <c r="T48" s="86">
        <f t="shared" si="1"/>
        <v>0</v>
      </c>
      <c r="U48" s="87">
        <f t="shared" si="2"/>
        <v>0</v>
      </c>
      <c r="V48" s="74"/>
      <c r="W48" s="91">
        <f t="shared" si="3"/>
        <v>0.35</v>
      </c>
      <c r="X48" s="92">
        <f t="shared" si="4"/>
        <v>0</v>
      </c>
      <c r="Y48" s="92">
        <f t="shared" si="5"/>
        <v>0</v>
      </c>
      <c r="Z48" s="92">
        <f>IF(M48&lt;0,-1,1)*(VLOOKUP(R48,$A$203:$BU$205,('Ark1'!$A$1-2009)*12+VLOOKUP($E$2,$A$208:$B$219,2,FALSE)+1,FALSE)/100*ABS(Q48))</f>
        <v>0</v>
      </c>
      <c r="AA48" s="90">
        <f t="shared" si="6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47"/>
      <c r="BS48" s="6"/>
      <c r="BT48" s="6"/>
      <c r="BU48" s="6"/>
      <c r="BV48" s="6"/>
      <c r="BW48" s="6"/>
      <c r="BX48" s="6"/>
    </row>
    <row r="49" spans="1:76" ht="22.5" customHeight="1" x14ac:dyDescent="0.25">
      <c r="A49" s="85">
        <v>41</v>
      </c>
      <c r="B49" s="126"/>
      <c r="C49" s="127"/>
      <c r="D49" s="127" t="s">
        <v>61</v>
      </c>
      <c r="E49" s="127"/>
      <c r="F49" s="127"/>
      <c r="G49" s="127"/>
      <c r="H49" s="127"/>
      <c r="I49" s="127" t="s">
        <v>61</v>
      </c>
      <c r="J49" s="127" t="s">
        <v>62</v>
      </c>
      <c r="K49" s="132"/>
      <c r="L49" s="127" t="s">
        <v>63</v>
      </c>
      <c r="M49" s="127"/>
      <c r="N49" s="127" t="s">
        <v>67</v>
      </c>
      <c r="O49" s="127"/>
      <c r="P49" s="132"/>
      <c r="Q49" s="132"/>
      <c r="R49" s="127" t="s">
        <v>68</v>
      </c>
      <c r="S49" s="127" t="s">
        <v>66</v>
      </c>
      <c r="T49" s="86">
        <f t="shared" si="1"/>
        <v>0</v>
      </c>
      <c r="U49" s="87">
        <f t="shared" si="2"/>
        <v>0</v>
      </c>
      <c r="V49" s="74"/>
      <c r="W49" s="91">
        <f t="shared" si="3"/>
        <v>0.35</v>
      </c>
      <c r="X49" s="92">
        <f t="shared" si="4"/>
        <v>0</v>
      </c>
      <c r="Y49" s="92">
        <f t="shared" si="5"/>
        <v>0</v>
      </c>
      <c r="Z49" s="92">
        <f>IF(M49&lt;0,-1,1)*(VLOOKUP(R49,$A$203:$BU$205,('Ark1'!$A$1-2009)*12+VLOOKUP($E$2,$A$208:$B$219,2,FALSE)+1,FALSE)/100*ABS(Q49))</f>
        <v>0</v>
      </c>
      <c r="AA49" s="90">
        <f t="shared" si="6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47"/>
      <c r="BS49" s="6"/>
      <c r="BT49" s="6"/>
      <c r="BU49" s="6"/>
      <c r="BV49" s="6"/>
      <c r="BW49" s="6"/>
      <c r="BX49" s="6"/>
    </row>
    <row r="50" spans="1:76" ht="22.5" customHeight="1" x14ac:dyDescent="0.25">
      <c r="A50" s="85">
        <v>42</v>
      </c>
      <c r="B50" s="126"/>
      <c r="C50" s="127"/>
      <c r="D50" s="127" t="s">
        <v>61</v>
      </c>
      <c r="E50" s="127"/>
      <c r="F50" s="127"/>
      <c r="G50" s="127"/>
      <c r="H50" s="127"/>
      <c r="I50" s="127" t="s">
        <v>61</v>
      </c>
      <c r="J50" s="127" t="s">
        <v>62</v>
      </c>
      <c r="K50" s="132"/>
      <c r="L50" s="127" t="s">
        <v>63</v>
      </c>
      <c r="M50" s="127"/>
      <c r="N50" s="127" t="s">
        <v>67</v>
      </c>
      <c r="O50" s="127"/>
      <c r="P50" s="132"/>
      <c r="Q50" s="132"/>
      <c r="R50" s="127" t="s">
        <v>68</v>
      </c>
      <c r="S50" s="127" t="s">
        <v>66</v>
      </c>
      <c r="T50" s="86">
        <f t="shared" si="1"/>
        <v>0</v>
      </c>
      <c r="U50" s="87">
        <f t="shared" si="2"/>
        <v>0</v>
      </c>
      <c r="V50" s="74"/>
      <c r="W50" s="91">
        <f t="shared" si="3"/>
        <v>0.35</v>
      </c>
      <c r="X50" s="92">
        <f t="shared" si="4"/>
        <v>0</v>
      </c>
      <c r="Y50" s="92">
        <f t="shared" si="5"/>
        <v>0</v>
      </c>
      <c r="Z50" s="92">
        <f>IF(M50&lt;0,-1,1)*(VLOOKUP(R50,$A$203:$BU$205,('Ark1'!$A$1-2009)*12+VLOOKUP($E$2,$A$208:$B$219,2,FALSE)+1,FALSE)/100*ABS(Q50))</f>
        <v>0</v>
      </c>
      <c r="AA50" s="90">
        <f t="shared" si="6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47"/>
      <c r="BS50" s="6"/>
      <c r="BT50" s="6"/>
      <c r="BU50" s="6"/>
      <c r="BV50" s="6"/>
      <c r="BW50" s="6"/>
      <c r="BX50" s="6"/>
    </row>
    <row r="51" spans="1:76" ht="22.5" customHeight="1" x14ac:dyDescent="0.25">
      <c r="A51" s="85">
        <v>43</v>
      </c>
      <c r="B51" s="126"/>
      <c r="C51" s="127"/>
      <c r="D51" s="127" t="s">
        <v>61</v>
      </c>
      <c r="E51" s="127"/>
      <c r="F51" s="127"/>
      <c r="G51" s="127"/>
      <c r="H51" s="127"/>
      <c r="I51" s="127" t="s">
        <v>61</v>
      </c>
      <c r="J51" s="127" t="s">
        <v>62</v>
      </c>
      <c r="K51" s="132"/>
      <c r="L51" s="127" t="s">
        <v>63</v>
      </c>
      <c r="M51" s="127"/>
      <c r="N51" s="127" t="s">
        <v>67</v>
      </c>
      <c r="O51" s="127"/>
      <c r="P51" s="132"/>
      <c r="Q51" s="132"/>
      <c r="R51" s="127" t="s">
        <v>68</v>
      </c>
      <c r="S51" s="127" t="s">
        <v>66</v>
      </c>
      <c r="T51" s="86">
        <f t="shared" si="1"/>
        <v>0</v>
      </c>
      <c r="U51" s="87">
        <f t="shared" si="2"/>
        <v>0</v>
      </c>
      <c r="V51" s="74"/>
      <c r="W51" s="91">
        <f t="shared" si="3"/>
        <v>0.35</v>
      </c>
      <c r="X51" s="92">
        <f t="shared" si="4"/>
        <v>0</v>
      </c>
      <c r="Y51" s="92">
        <f t="shared" si="5"/>
        <v>0</v>
      </c>
      <c r="Z51" s="92">
        <f>IF(M51&lt;0,-1,1)*(VLOOKUP(R51,$A$203:$BU$205,('Ark1'!$A$1-2009)*12+VLOOKUP($E$2,$A$208:$B$219,2,FALSE)+1,FALSE)/100*ABS(Q51))</f>
        <v>0</v>
      </c>
      <c r="AA51" s="90">
        <f t="shared" si="6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47"/>
      <c r="BS51" s="6"/>
      <c r="BT51" s="6"/>
      <c r="BU51" s="6"/>
      <c r="BV51" s="6"/>
      <c r="BW51" s="6"/>
      <c r="BX51" s="6"/>
    </row>
    <row r="52" spans="1:76" ht="22.5" customHeight="1" x14ac:dyDescent="0.25">
      <c r="A52" s="85">
        <v>44</v>
      </c>
      <c r="B52" s="126"/>
      <c r="C52" s="127"/>
      <c r="D52" s="127" t="s">
        <v>61</v>
      </c>
      <c r="E52" s="127"/>
      <c r="F52" s="127"/>
      <c r="G52" s="127"/>
      <c r="H52" s="127"/>
      <c r="I52" s="127" t="s">
        <v>61</v>
      </c>
      <c r="J52" s="127" t="s">
        <v>62</v>
      </c>
      <c r="K52" s="132"/>
      <c r="L52" s="127" t="s">
        <v>63</v>
      </c>
      <c r="M52" s="127"/>
      <c r="N52" s="127" t="s">
        <v>67</v>
      </c>
      <c r="O52" s="127"/>
      <c r="P52" s="132"/>
      <c r="Q52" s="132"/>
      <c r="R52" s="127" t="s">
        <v>68</v>
      </c>
      <c r="S52" s="127" t="s">
        <v>66</v>
      </c>
      <c r="T52" s="86">
        <f t="shared" si="1"/>
        <v>0</v>
      </c>
      <c r="U52" s="87">
        <f t="shared" si="2"/>
        <v>0</v>
      </c>
      <c r="V52" s="74"/>
      <c r="W52" s="91">
        <f t="shared" si="3"/>
        <v>0.35</v>
      </c>
      <c r="X52" s="92">
        <f t="shared" si="4"/>
        <v>0</v>
      </c>
      <c r="Y52" s="92">
        <f t="shared" si="5"/>
        <v>0</v>
      </c>
      <c r="Z52" s="92">
        <f>IF(M52&lt;0,-1,1)*(VLOOKUP(R52,$A$203:$BU$205,('Ark1'!$A$1-2009)*12+VLOOKUP($E$2,$A$208:$B$219,2,FALSE)+1,FALSE)/100*ABS(Q52))</f>
        <v>0</v>
      </c>
      <c r="AA52" s="90">
        <f t="shared" si="6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47"/>
      <c r="BS52" s="6"/>
      <c r="BT52" s="6"/>
      <c r="BU52" s="6"/>
      <c r="BV52" s="6"/>
      <c r="BW52" s="6"/>
      <c r="BX52" s="6"/>
    </row>
    <row r="53" spans="1:76" ht="22.5" customHeight="1" x14ac:dyDescent="0.25">
      <c r="A53" s="85">
        <v>45</v>
      </c>
      <c r="B53" s="126"/>
      <c r="C53" s="127"/>
      <c r="D53" s="127" t="s">
        <v>61</v>
      </c>
      <c r="E53" s="127"/>
      <c r="F53" s="127"/>
      <c r="G53" s="127"/>
      <c r="H53" s="127"/>
      <c r="I53" s="127" t="s">
        <v>61</v>
      </c>
      <c r="J53" s="127" t="s">
        <v>62</v>
      </c>
      <c r="K53" s="132"/>
      <c r="L53" s="127" t="s">
        <v>63</v>
      </c>
      <c r="M53" s="127"/>
      <c r="N53" s="127" t="s">
        <v>67</v>
      </c>
      <c r="O53" s="127"/>
      <c r="P53" s="132"/>
      <c r="Q53" s="132"/>
      <c r="R53" s="127" t="s">
        <v>68</v>
      </c>
      <c r="S53" s="127" t="s">
        <v>66</v>
      </c>
      <c r="T53" s="86">
        <f t="shared" si="1"/>
        <v>0</v>
      </c>
      <c r="U53" s="87">
        <f t="shared" si="2"/>
        <v>0</v>
      </c>
      <c r="V53" s="74"/>
      <c r="W53" s="91">
        <f t="shared" si="3"/>
        <v>0.35</v>
      </c>
      <c r="X53" s="92">
        <f t="shared" si="4"/>
        <v>0</v>
      </c>
      <c r="Y53" s="92">
        <f t="shared" si="5"/>
        <v>0</v>
      </c>
      <c r="Z53" s="92">
        <f>IF(M53&lt;0,-1,1)*(VLOOKUP(R53,$A$203:$BU$205,('Ark1'!$A$1-2009)*12+VLOOKUP($E$2,$A$208:$B$219,2,FALSE)+1,FALSE)/100*ABS(Q53))</f>
        <v>0</v>
      </c>
      <c r="AA53" s="90">
        <f t="shared" si="6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47"/>
      <c r="BS53" s="6"/>
      <c r="BT53" s="6"/>
      <c r="BU53" s="6"/>
      <c r="BV53" s="6"/>
      <c r="BW53" s="6"/>
      <c r="BX53" s="6"/>
    </row>
    <row r="54" spans="1:76" ht="22.5" customHeight="1" x14ac:dyDescent="0.25">
      <c r="A54" s="85">
        <v>46</v>
      </c>
      <c r="B54" s="126"/>
      <c r="C54" s="127"/>
      <c r="D54" s="127" t="s">
        <v>61</v>
      </c>
      <c r="E54" s="127"/>
      <c r="F54" s="127"/>
      <c r="G54" s="127"/>
      <c r="H54" s="127"/>
      <c r="I54" s="127" t="s">
        <v>61</v>
      </c>
      <c r="J54" s="127" t="s">
        <v>62</v>
      </c>
      <c r="K54" s="132"/>
      <c r="L54" s="127" t="s">
        <v>63</v>
      </c>
      <c r="M54" s="127"/>
      <c r="N54" s="127" t="s">
        <v>67</v>
      </c>
      <c r="O54" s="127"/>
      <c r="P54" s="132"/>
      <c r="Q54" s="132"/>
      <c r="R54" s="127" t="s">
        <v>68</v>
      </c>
      <c r="S54" s="127" t="s">
        <v>66</v>
      </c>
      <c r="T54" s="86">
        <f t="shared" si="1"/>
        <v>0</v>
      </c>
      <c r="U54" s="87">
        <f t="shared" si="2"/>
        <v>0</v>
      </c>
      <c r="V54" s="74"/>
      <c r="W54" s="91">
        <f t="shared" si="3"/>
        <v>0.35</v>
      </c>
      <c r="X54" s="92">
        <f t="shared" si="4"/>
        <v>0</v>
      </c>
      <c r="Y54" s="92">
        <f t="shared" si="5"/>
        <v>0</v>
      </c>
      <c r="Z54" s="92">
        <f>IF(M54&lt;0,-1,1)*(VLOOKUP(R54,$A$203:$BU$205,('Ark1'!$A$1-2009)*12+VLOOKUP($E$2,$A$208:$B$219,2,FALSE)+1,FALSE)/100*ABS(Q54))</f>
        <v>0</v>
      </c>
      <c r="AA54" s="90">
        <f t="shared" si="6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47"/>
      <c r="BS54" s="6"/>
      <c r="BT54" s="6"/>
      <c r="BU54" s="6"/>
      <c r="BV54" s="6"/>
      <c r="BW54" s="6"/>
      <c r="BX54" s="6"/>
    </row>
    <row r="55" spans="1:76" ht="22.5" customHeight="1" x14ac:dyDescent="0.25">
      <c r="A55" s="85">
        <v>47</v>
      </c>
      <c r="B55" s="126"/>
      <c r="C55" s="127"/>
      <c r="D55" s="127" t="s">
        <v>61</v>
      </c>
      <c r="E55" s="127"/>
      <c r="F55" s="127"/>
      <c r="G55" s="127"/>
      <c r="H55" s="127"/>
      <c r="I55" s="127" t="s">
        <v>61</v>
      </c>
      <c r="J55" s="127" t="s">
        <v>62</v>
      </c>
      <c r="K55" s="132"/>
      <c r="L55" s="127" t="s">
        <v>63</v>
      </c>
      <c r="M55" s="127"/>
      <c r="N55" s="127" t="s">
        <v>67</v>
      </c>
      <c r="O55" s="127"/>
      <c r="P55" s="132"/>
      <c r="Q55" s="132"/>
      <c r="R55" s="127" t="s">
        <v>68</v>
      </c>
      <c r="S55" s="127" t="s">
        <v>66</v>
      </c>
      <c r="T55" s="86">
        <f t="shared" si="1"/>
        <v>0</v>
      </c>
      <c r="U55" s="87">
        <f t="shared" si="2"/>
        <v>0</v>
      </c>
      <c r="V55" s="74"/>
      <c r="W55" s="91">
        <f t="shared" si="3"/>
        <v>0.35</v>
      </c>
      <c r="X55" s="92">
        <f t="shared" si="4"/>
        <v>0</v>
      </c>
      <c r="Y55" s="92">
        <f t="shared" si="5"/>
        <v>0</v>
      </c>
      <c r="Z55" s="92">
        <f>IF(M55&lt;0,-1,1)*(VLOOKUP(R55,$A$203:$BU$205,('Ark1'!$A$1-2009)*12+VLOOKUP($E$2,$A$208:$B$219,2,FALSE)+1,FALSE)/100*ABS(Q55))</f>
        <v>0</v>
      </c>
      <c r="AA55" s="90">
        <f t="shared" si="6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47"/>
      <c r="BS55" s="6"/>
      <c r="BT55" s="6"/>
      <c r="BU55" s="6"/>
      <c r="BV55" s="6"/>
      <c r="BW55" s="6"/>
      <c r="BX55" s="6"/>
    </row>
    <row r="56" spans="1:76" ht="22.5" customHeight="1" x14ac:dyDescent="0.25">
      <c r="A56" s="85">
        <v>48</v>
      </c>
      <c r="B56" s="126"/>
      <c r="C56" s="127"/>
      <c r="D56" s="127" t="s">
        <v>61</v>
      </c>
      <c r="E56" s="127"/>
      <c r="F56" s="127"/>
      <c r="G56" s="127"/>
      <c r="H56" s="127"/>
      <c r="I56" s="127" t="s">
        <v>61</v>
      </c>
      <c r="J56" s="127" t="s">
        <v>62</v>
      </c>
      <c r="K56" s="132"/>
      <c r="L56" s="127" t="s">
        <v>63</v>
      </c>
      <c r="M56" s="127"/>
      <c r="N56" s="127" t="s">
        <v>67</v>
      </c>
      <c r="O56" s="127"/>
      <c r="P56" s="132"/>
      <c r="Q56" s="132"/>
      <c r="R56" s="127" t="s">
        <v>68</v>
      </c>
      <c r="S56" s="127" t="s">
        <v>66</v>
      </c>
      <c r="T56" s="86">
        <f t="shared" si="1"/>
        <v>0</v>
      </c>
      <c r="U56" s="87">
        <f t="shared" si="2"/>
        <v>0</v>
      </c>
      <c r="V56" s="74"/>
      <c r="W56" s="91">
        <f t="shared" si="3"/>
        <v>0.35</v>
      </c>
      <c r="X56" s="92">
        <f t="shared" si="4"/>
        <v>0</v>
      </c>
      <c r="Y56" s="92">
        <f t="shared" si="5"/>
        <v>0</v>
      </c>
      <c r="Z56" s="92">
        <f>IF(M56&lt;0,-1,1)*(VLOOKUP(R56,$A$203:$BU$205,('Ark1'!$A$1-2009)*12+VLOOKUP($E$2,$A$208:$B$219,2,FALSE)+1,FALSE)/100*ABS(Q56))</f>
        <v>0</v>
      </c>
      <c r="AA56" s="90">
        <f t="shared" si="6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47"/>
      <c r="BS56" s="6"/>
      <c r="BT56" s="6"/>
      <c r="BU56" s="6"/>
      <c r="BV56" s="6"/>
      <c r="BW56" s="6"/>
      <c r="BX56" s="6"/>
    </row>
    <row r="57" spans="1:76" ht="22.5" customHeight="1" x14ac:dyDescent="0.25">
      <c r="A57" s="85">
        <v>49</v>
      </c>
      <c r="B57" s="126"/>
      <c r="C57" s="127"/>
      <c r="D57" s="127" t="s">
        <v>61</v>
      </c>
      <c r="E57" s="127"/>
      <c r="F57" s="127"/>
      <c r="G57" s="127"/>
      <c r="H57" s="127"/>
      <c r="I57" s="127" t="s">
        <v>61</v>
      </c>
      <c r="J57" s="127" t="s">
        <v>62</v>
      </c>
      <c r="K57" s="132"/>
      <c r="L57" s="127" t="s">
        <v>63</v>
      </c>
      <c r="M57" s="127"/>
      <c r="N57" s="127" t="s">
        <v>67</v>
      </c>
      <c r="O57" s="127"/>
      <c r="P57" s="132"/>
      <c r="Q57" s="132"/>
      <c r="R57" s="127" t="s">
        <v>68</v>
      </c>
      <c r="S57" s="127" t="s">
        <v>66</v>
      </c>
      <c r="T57" s="86">
        <f t="shared" si="1"/>
        <v>0</v>
      </c>
      <c r="U57" s="87">
        <f t="shared" si="2"/>
        <v>0</v>
      </c>
      <c r="V57" s="74"/>
      <c r="W57" s="91">
        <f t="shared" si="3"/>
        <v>0.35</v>
      </c>
      <c r="X57" s="92">
        <f t="shared" si="4"/>
        <v>0</v>
      </c>
      <c r="Y57" s="92">
        <f t="shared" si="5"/>
        <v>0</v>
      </c>
      <c r="Z57" s="92">
        <f>IF(M57&lt;0,-1,1)*(VLOOKUP(R57,$A$203:$BU$205,('Ark1'!$A$1-2009)*12+VLOOKUP($E$2,$A$208:$B$219,2,FALSE)+1,FALSE)/100*ABS(Q57))</f>
        <v>0</v>
      </c>
      <c r="AA57" s="90">
        <f t="shared" si="6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47"/>
      <c r="BS57" s="6"/>
      <c r="BT57" s="6"/>
      <c r="BU57" s="6"/>
      <c r="BV57" s="6"/>
      <c r="BW57" s="6"/>
      <c r="BX57" s="6"/>
    </row>
    <row r="58" spans="1:76" ht="22.5" customHeight="1" x14ac:dyDescent="0.25">
      <c r="A58" s="85">
        <v>50</v>
      </c>
      <c r="B58" s="126"/>
      <c r="C58" s="127"/>
      <c r="D58" s="127" t="s">
        <v>61</v>
      </c>
      <c r="E58" s="127"/>
      <c r="F58" s="127"/>
      <c r="G58" s="127"/>
      <c r="H58" s="127"/>
      <c r="I58" s="127" t="s">
        <v>61</v>
      </c>
      <c r="J58" s="127" t="s">
        <v>62</v>
      </c>
      <c r="K58" s="132"/>
      <c r="L58" s="127" t="s">
        <v>63</v>
      </c>
      <c r="M58" s="127"/>
      <c r="N58" s="127" t="s">
        <v>67</v>
      </c>
      <c r="O58" s="127"/>
      <c r="P58" s="132"/>
      <c r="Q58" s="132"/>
      <c r="R58" s="127" t="s">
        <v>68</v>
      </c>
      <c r="S58" s="127" t="s">
        <v>66</v>
      </c>
      <c r="T58" s="86">
        <f t="shared" si="1"/>
        <v>0</v>
      </c>
      <c r="U58" s="87">
        <f t="shared" si="2"/>
        <v>0</v>
      </c>
      <c r="V58" s="74"/>
      <c r="W58" s="91">
        <f t="shared" si="3"/>
        <v>0.35</v>
      </c>
      <c r="X58" s="92">
        <f t="shared" si="4"/>
        <v>0</v>
      </c>
      <c r="Y58" s="92">
        <f t="shared" si="5"/>
        <v>0</v>
      </c>
      <c r="Z58" s="92">
        <f>IF(M58&lt;0,-1,1)*(VLOOKUP(R58,$A$203:$BU$205,('Ark1'!$A$1-2009)*12+VLOOKUP($E$2,$A$208:$B$219,2,FALSE)+1,FALSE)/100*ABS(Q58))</f>
        <v>0</v>
      </c>
      <c r="AA58" s="90">
        <f t="shared" si="6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47"/>
      <c r="BS58" s="6"/>
      <c r="BT58" s="6"/>
      <c r="BU58" s="6"/>
      <c r="BV58" s="6"/>
      <c r="BW58" s="6"/>
      <c r="BX58" s="6"/>
    </row>
    <row r="59" spans="1:76" ht="22.5" customHeight="1" x14ac:dyDescent="0.25">
      <c r="A59" s="93">
        <v>51</v>
      </c>
      <c r="B59" s="128"/>
      <c r="C59" s="129"/>
      <c r="D59" s="129" t="s">
        <v>61</v>
      </c>
      <c r="E59" s="129"/>
      <c r="F59" s="129"/>
      <c r="G59" s="129"/>
      <c r="H59" s="129"/>
      <c r="I59" s="129" t="s">
        <v>61</v>
      </c>
      <c r="J59" s="129" t="s">
        <v>62</v>
      </c>
      <c r="K59" s="133"/>
      <c r="L59" s="129" t="s">
        <v>63</v>
      </c>
      <c r="M59" s="129"/>
      <c r="N59" s="129" t="s">
        <v>67</v>
      </c>
      <c r="O59" s="129"/>
      <c r="P59" s="133"/>
      <c r="Q59" s="133"/>
      <c r="R59" s="129" t="s">
        <v>68</v>
      </c>
      <c r="S59" s="129" t="s">
        <v>66</v>
      </c>
      <c r="T59" s="86">
        <f t="shared" si="1"/>
        <v>0</v>
      </c>
      <c r="U59" s="87">
        <f t="shared" si="2"/>
        <v>0</v>
      </c>
      <c r="V59" s="74"/>
      <c r="W59" s="91">
        <f t="shared" si="3"/>
        <v>0.35</v>
      </c>
      <c r="X59" s="92">
        <f t="shared" si="4"/>
        <v>0</v>
      </c>
      <c r="Y59" s="92">
        <f t="shared" si="5"/>
        <v>0</v>
      </c>
      <c r="Z59" s="92">
        <f>IF(M59&lt;0,-1,1)*(VLOOKUP(R59,$A$203:$BU$205,('Ark1'!$A$1-2009)*12+VLOOKUP($E$2,$A$208:$B$219,2,FALSE)+1,FALSE)/100*ABS(Q59))</f>
        <v>0</v>
      </c>
      <c r="AA59" s="90">
        <f t="shared" si="6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47"/>
      <c r="BS59" s="6"/>
      <c r="BT59" s="6"/>
      <c r="BU59" s="6"/>
      <c r="BV59" s="6"/>
      <c r="BW59" s="6"/>
      <c r="BX59" s="6"/>
    </row>
    <row r="60" spans="1:76" ht="22.5" customHeight="1" x14ac:dyDescent="0.25">
      <c r="A60" s="85">
        <v>52</v>
      </c>
      <c r="B60" s="126"/>
      <c r="C60" s="127"/>
      <c r="D60" s="127" t="s">
        <v>61</v>
      </c>
      <c r="E60" s="127"/>
      <c r="F60" s="127"/>
      <c r="G60" s="127"/>
      <c r="H60" s="127"/>
      <c r="I60" s="127" t="s">
        <v>61</v>
      </c>
      <c r="J60" s="127" t="s">
        <v>62</v>
      </c>
      <c r="K60" s="132"/>
      <c r="L60" s="127" t="s">
        <v>63</v>
      </c>
      <c r="M60" s="127"/>
      <c r="N60" s="127" t="s">
        <v>67</v>
      </c>
      <c r="O60" s="127"/>
      <c r="P60" s="132"/>
      <c r="Q60" s="132"/>
      <c r="R60" s="127" t="s">
        <v>68</v>
      </c>
      <c r="S60" s="127" t="s">
        <v>66</v>
      </c>
      <c r="T60" s="86">
        <f t="shared" si="1"/>
        <v>0</v>
      </c>
      <c r="U60" s="87">
        <f t="shared" si="2"/>
        <v>0</v>
      </c>
      <c r="V60" s="74"/>
      <c r="W60" s="91">
        <f t="shared" si="3"/>
        <v>0.35</v>
      </c>
      <c r="X60" s="92">
        <f t="shared" si="4"/>
        <v>0</v>
      </c>
      <c r="Y60" s="92">
        <f t="shared" si="5"/>
        <v>0</v>
      </c>
      <c r="Z60" s="92">
        <f>IF(M60&lt;0,-1,1)*(VLOOKUP(R60,$A$203:$BU$205,('Ark1'!$A$1-2009)*12+VLOOKUP($E$2,$A$208:$B$219,2,FALSE)+1,FALSE)/100*ABS(Q60))</f>
        <v>0</v>
      </c>
      <c r="AA60" s="90">
        <f t="shared" si="6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47"/>
      <c r="BS60" s="6"/>
      <c r="BT60" s="6"/>
      <c r="BU60" s="6"/>
      <c r="BV60" s="6"/>
      <c r="BW60" s="6"/>
      <c r="BX60" s="6"/>
    </row>
    <row r="61" spans="1:76" ht="22.5" customHeight="1" x14ac:dyDescent="0.25">
      <c r="A61" s="85">
        <v>53</v>
      </c>
      <c r="B61" s="126"/>
      <c r="C61" s="127"/>
      <c r="D61" s="127" t="s">
        <v>61</v>
      </c>
      <c r="E61" s="127"/>
      <c r="F61" s="127"/>
      <c r="G61" s="127"/>
      <c r="H61" s="127"/>
      <c r="I61" s="127" t="s">
        <v>61</v>
      </c>
      <c r="J61" s="127" t="s">
        <v>62</v>
      </c>
      <c r="K61" s="132"/>
      <c r="L61" s="127" t="s">
        <v>63</v>
      </c>
      <c r="M61" s="127"/>
      <c r="N61" s="127" t="s">
        <v>67</v>
      </c>
      <c r="O61" s="127"/>
      <c r="P61" s="132"/>
      <c r="Q61" s="132"/>
      <c r="R61" s="127" t="s">
        <v>68</v>
      </c>
      <c r="S61" s="127" t="s">
        <v>66</v>
      </c>
      <c r="T61" s="86">
        <f t="shared" si="1"/>
        <v>0</v>
      </c>
      <c r="U61" s="87">
        <f t="shared" si="2"/>
        <v>0</v>
      </c>
      <c r="V61" s="74"/>
      <c r="W61" s="91">
        <f t="shared" si="3"/>
        <v>0.35</v>
      </c>
      <c r="X61" s="92">
        <f t="shared" si="4"/>
        <v>0</v>
      </c>
      <c r="Y61" s="92">
        <f t="shared" si="5"/>
        <v>0</v>
      </c>
      <c r="Z61" s="92">
        <f>IF(M61&lt;0,-1,1)*(VLOOKUP(R61,$A$203:$BU$205,('Ark1'!$A$1-2009)*12+VLOOKUP($E$2,$A$208:$B$219,2,FALSE)+1,FALSE)/100*ABS(Q61))</f>
        <v>0</v>
      </c>
      <c r="AA61" s="90">
        <f t="shared" si="6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47"/>
      <c r="BS61" s="6"/>
      <c r="BT61" s="6"/>
      <c r="BU61" s="6"/>
      <c r="BV61" s="6"/>
      <c r="BW61" s="6"/>
      <c r="BX61" s="6"/>
    </row>
    <row r="62" spans="1:76" ht="22.5" customHeight="1" x14ac:dyDescent="0.25">
      <c r="A62" s="93">
        <v>54</v>
      </c>
      <c r="B62" s="128"/>
      <c r="C62" s="129"/>
      <c r="D62" s="129" t="s">
        <v>61</v>
      </c>
      <c r="E62" s="129"/>
      <c r="F62" s="129"/>
      <c r="G62" s="129"/>
      <c r="H62" s="129"/>
      <c r="I62" s="129" t="s">
        <v>61</v>
      </c>
      <c r="J62" s="129" t="s">
        <v>62</v>
      </c>
      <c r="K62" s="133"/>
      <c r="L62" s="129" t="s">
        <v>63</v>
      </c>
      <c r="M62" s="129"/>
      <c r="N62" s="129" t="s">
        <v>67</v>
      </c>
      <c r="O62" s="129"/>
      <c r="P62" s="133"/>
      <c r="Q62" s="133"/>
      <c r="R62" s="129" t="s">
        <v>68</v>
      </c>
      <c r="S62" s="129" t="s">
        <v>66</v>
      </c>
      <c r="T62" s="86">
        <f t="shared" si="1"/>
        <v>0</v>
      </c>
      <c r="U62" s="87">
        <f t="shared" si="2"/>
        <v>0</v>
      </c>
      <c r="V62" s="74"/>
      <c r="W62" s="91">
        <f t="shared" si="3"/>
        <v>0.35</v>
      </c>
      <c r="X62" s="92">
        <f t="shared" si="4"/>
        <v>0</v>
      </c>
      <c r="Y62" s="92">
        <f t="shared" si="5"/>
        <v>0</v>
      </c>
      <c r="Z62" s="92">
        <f>IF(M62&lt;0,-1,1)*(VLOOKUP(R62,$A$203:$BU$205,('Ark1'!$A$1-2009)*12+VLOOKUP($E$2,$A$208:$B$219,2,FALSE)+1,FALSE)/100*ABS(Q62))</f>
        <v>0</v>
      </c>
      <c r="AA62" s="90">
        <f t="shared" si="6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47"/>
      <c r="BS62" s="6"/>
      <c r="BT62" s="6"/>
      <c r="BU62" s="6"/>
      <c r="BV62" s="6"/>
      <c r="BW62" s="6"/>
      <c r="BX62" s="6"/>
    </row>
    <row r="63" spans="1:76" ht="22.5" customHeight="1" x14ac:dyDescent="0.25">
      <c r="A63" s="93">
        <v>55</v>
      </c>
      <c r="B63" s="128"/>
      <c r="C63" s="129"/>
      <c r="D63" s="127" t="s">
        <v>61</v>
      </c>
      <c r="E63" s="129"/>
      <c r="F63" s="129"/>
      <c r="G63" s="129"/>
      <c r="H63" s="129"/>
      <c r="I63" s="127" t="s">
        <v>61</v>
      </c>
      <c r="J63" s="127" t="s">
        <v>62</v>
      </c>
      <c r="K63" s="133"/>
      <c r="L63" s="129" t="s">
        <v>63</v>
      </c>
      <c r="M63" s="129"/>
      <c r="N63" s="129" t="s">
        <v>67</v>
      </c>
      <c r="O63" s="129"/>
      <c r="P63" s="133"/>
      <c r="Q63" s="133"/>
      <c r="R63" s="127" t="s">
        <v>68</v>
      </c>
      <c r="S63" s="129" t="s">
        <v>66</v>
      </c>
      <c r="T63" s="86">
        <f t="shared" si="1"/>
        <v>0</v>
      </c>
      <c r="U63" s="87">
        <f t="shared" si="2"/>
        <v>0</v>
      </c>
      <c r="V63" s="74"/>
      <c r="W63" s="91">
        <f t="shared" si="3"/>
        <v>0.35</v>
      </c>
      <c r="X63" s="92">
        <f t="shared" si="4"/>
        <v>0</v>
      </c>
      <c r="Y63" s="92">
        <f t="shared" si="5"/>
        <v>0</v>
      </c>
      <c r="Z63" s="92">
        <f>IF(M63&lt;0,-1,1)*(VLOOKUP(R63,$A$203:$BU$205,('Ark1'!$A$1-2009)*12+VLOOKUP($E$2,$A$208:$B$219,2,FALSE)+1,FALSE)/100*ABS(Q63))</f>
        <v>0</v>
      </c>
      <c r="AA63" s="90">
        <f t="shared" si="6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47"/>
      <c r="BS63" s="6"/>
      <c r="BT63" s="6"/>
      <c r="BU63" s="6"/>
      <c r="BV63" s="6"/>
      <c r="BW63" s="6"/>
      <c r="BX63" s="6"/>
    </row>
    <row r="64" spans="1:76" ht="22.5" customHeight="1" x14ac:dyDescent="0.25">
      <c r="A64" s="93">
        <v>56</v>
      </c>
      <c r="B64" s="128"/>
      <c r="C64" s="129"/>
      <c r="D64" s="127" t="s">
        <v>61</v>
      </c>
      <c r="E64" s="129"/>
      <c r="F64" s="129"/>
      <c r="G64" s="129"/>
      <c r="H64" s="129"/>
      <c r="I64" s="127" t="s">
        <v>61</v>
      </c>
      <c r="J64" s="127" t="s">
        <v>62</v>
      </c>
      <c r="K64" s="133"/>
      <c r="L64" s="129" t="s">
        <v>63</v>
      </c>
      <c r="M64" s="129"/>
      <c r="N64" s="129" t="s">
        <v>67</v>
      </c>
      <c r="O64" s="129"/>
      <c r="P64" s="133"/>
      <c r="Q64" s="133"/>
      <c r="R64" s="127" t="s">
        <v>68</v>
      </c>
      <c r="S64" s="129" t="s">
        <v>66</v>
      </c>
      <c r="T64" s="86">
        <f t="shared" si="1"/>
        <v>0</v>
      </c>
      <c r="U64" s="87">
        <f t="shared" si="2"/>
        <v>0</v>
      </c>
      <c r="V64" s="74"/>
      <c r="W64" s="91">
        <f t="shared" si="3"/>
        <v>0.35</v>
      </c>
      <c r="X64" s="92">
        <f t="shared" si="4"/>
        <v>0</v>
      </c>
      <c r="Y64" s="92">
        <f t="shared" si="5"/>
        <v>0</v>
      </c>
      <c r="Z64" s="92">
        <f>IF(M64&lt;0,-1,1)*(VLOOKUP(R64,$A$203:$BU$205,('Ark1'!$A$1-2009)*12+VLOOKUP($E$2,$A$208:$B$219,2,FALSE)+1,FALSE)/100*ABS(Q64))</f>
        <v>0</v>
      </c>
      <c r="AA64" s="90">
        <f t="shared" si="6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47"/>
      <c r="BS64" s="6"/>
      <c r="BT64" s="6"/>
      <c r="BU64" s="6"/>
      <c r="BV64" s="6"/>
      <c r="BW64" s="6"/>
      <c r="BX64" s="6"/>
    </row>
    <row r="65" spans="1:76" ht="22.5" customHeight="1" x14ac:dyDescent="0.25">
      <c r="A65" s="93">
        <v>57</v>
      </c>
      <c r="B65" s="128"/>
      <c r="C65" s="129"/>
      <c r="D65" s="127" t="s">
        <v>61</v>
      </c>
      <c r="E65" s="129"/>
      <c r="F65" s="129"/>
      <c r="G65" s="129"/>
      <c r="H65" s="129"/>
      <c r="I65" s="127" t="s">
        <v>61</v>
      </c>
      <c r="J65" s="127" t="s">
        <v>62</v>
      </c>
      <c r="K65" s="133"/>
      <c r="L65" s="129" t="s">
        <v>63</v>
      </c>
      <c r="M65" s="129"/>
      <c r="N65" s="129" t="s">
        <v>67</v>
      </c>
      <c r="O65" s="129"/>
      <c r="P65" s="133"/>
      <c r="Q65" s="133"/>
      <c r="R65" s="127" t="s">
        <v>68</v>
      </c>
      <c r="S65" s="129" t="s">
        <v>66</v>
      </c>
      <c r="T65" s="86">
        <f t="shared" si="1"/>
        <v>0</v>
      </c>
      <c r="U65" s="87">
        <f t="shared" si="2"/>
        <v>0</v>
      </c>
      <c r="V65" s="74"/>
      <c r="W65" s="91">
        <f t="shared" si="3"/>
        <v>0.35</v>
      </c>
      <c r="X65" s="92">
        <f t="shared" si="4"/>
        <v>0</v>
      </c>
      <c r="Y65" s="92">
        <f t="shared" si="5"/>
        <v>0</v>
      </c>
      <c r="Z65" s="92">
        <f>IF(M65&lt;0,-1,1)*(VLOOKUP(R65,$A$203:$BU$205,('Ark1'!$A$1-2009)*12+VLOOKUP($E$2,$A$208:$B$219,2,FALSE)+1,FALSE)/100*ABS(Q65))</f>
        <v>0</v>
      </c>
      <c r="AA65" s="90">
        <f t="shared" si="6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</row>
    <row r="66" spans="1:76" ht="22.5" customHeight="1" x14ac:dyDescent="0.25">
      <c r="A66" s="85">
        <v>58</v>
      </c>
      <c r="B66" s="126"/>
      <c r="C66" s="127"/>
      <c r="D66" s="127" t="s">
        <v>61</v>
      </c>
      <c r="E66" s="127"/>
      <c r="F66" s="127"/>
      <c r="G66" s="127"/>
      <c r="H66" s="127"/>
      <c r="I66" s="127" t="s">
        <v>61</v>
      </c>
      <c r="J66" s="127" t="s">
        <v>62</v>
      </c>
      <c r="K66" s="132"/>
      <c r="L66" s="127" t="s">
        <v>63</v>
      </c>
      <c r="M66" s="127"/>
      <c r="N66" s="127" t="s">
        <v>67</v>
      </c>
      <c r="O66" s="127"/>
      <c r="P66" s="132"/>
      <c r="Q66" s="132"/>
      <c r="R66" s="127" t="s">
        <v>68</v>
      </c>
      <c r="S66" s="127" t="s">
        <v>66</v>
      </c>
      <c r="T66" s="86">
        <f t="shared" si="1"/>
        <v>0</v>
      </c>
      <c r="U66" s="87">
        <f t="shared" si="2"/>
        <v>0</v>
      </c>
      <c r="V66" s="74"/>
      <c r="W66" s="91">
        <f t="shared" si="3"/>
        <v>0.35</v>
      </c>
      <c r="X66" s="92">
        <f t="shared" si="4"/>
        <v>0</v>
      </c>
      <c r="Y66" s="92">
        <f t="shared" si="5"/>
        <v>0</v>
      </c>
      <c r="Z66" s="92">
        <f>IF(M66&lt;0,-1,1)*(VLOOKUP(R66,$A$203:$BU$205,('Ark1'!$A$1-2009)*12+VLOOKUP($E$2,$A$208:$B$219,2,FALSE)+1,FALSE)/100*ABS(Q66))</f>
        <v>0</v>
      </c>
      <c r="AA66" s="90">
        <f t="shared" si="6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</row>
    <row r="67" spans="1:76" ht="22.5" customHeight="1" x14ac:dyDescent="0.25">
      <c r="A67" s="85">
        <v>59</v>
      </c>
      <c r="B67" s="126"/>
      <c r="C67" s="127"/>
      <c r="D67" s="127" t="s">
        <v>61</v>
      </c>
      <c r="E67" s="127"/>
      <c r="F67" s="127"/>
      <c r="G67" s="127"/>
      <c r="H67" s="127"/>
      <c r="I67" s="127" t="s">
        <v>61</v>
      </c>
      <c r="J67" s="127" t="s">
        <v>62</v>
      </c>
      <c r="K67" s="132"/>
      <c r="L67" s="127" t="s">
        <v>63</v>
      </c>
      <c r="M67" s="127"/>
      <c r="N67" s="127" t="s">
        <v>67</v>
      </c>
      <c r="O67" s="127"/>
      <c r="P67" s="132"/>
      <c r="Q67" s="132"/>
      <c r="R67" s="127" t="s">
        <v>68</v>
      </c>
      <c r="S67" s="127" t="s">
        <v>66</v>
      </c>
      <c r="T67" s="86">
        <f t="shared" si="1"/>
        <v>0</v>
      </c>
      <c r="U67" s="87">
        <f t="shared" si="2"/>
        <v>0</v>
      </c>
      <c r="V67" s="74"/>
      <c r="W67" s="91">
        <f t="shared" si="3"/>
        <v>0.35</v>
      </c>
      <c r="X67" s="92">
        <f t="shared" si="4"/>
        <v>0</v>
      </c>
      <c r="Y67" s="92">
        <f t="shared" si="5"/>
        <v>0</v>
      </c>
      <c r="Z67" s="92">
        <f>IF(M67&lt;0,-1,1)*(VLOOKUP(R67,$A$203:$BU$205,('Ark1'!$A$1-2009)*12+VLOOKUP($E$2,$A$208:$B$219,2,FALSE)+1,FALSE)/100*ABS(Q67))</f>
        <v>0</v>
      </c>
      <c r="AA67" s="90">
        <f t="shared" si="6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spans="1:76" ht="22.5" customHeight="1" x14ac:dyDescent="0.25">
      <c r="A68" s="85">
        <v>60</v>
      </c>
      <c r="B68" s="126"/>
      <c r="C68" s="127"/>
      <c r="D68" s="127" t="s">
        <v>61</v>
      </c>
      <c r="E68" s="127"/>
      <c r="F68" s="127"/>
      <c r="G68" s="127"/>
      <c r="H68" s="127"/>
      <c r="I68" s="127" t="s">
        <v>61</v>
      </c>
      <c r="J68" s="127" t="s">
        <v>62</v>
      </c>
      <c r="K68" s="132"/>
      <c r="L68" s="127" t="s">
        <v>63</v>
      </c>
      <c r="M68" s="127"/>
      <c r="N68" s="127" t="s">
        <v>67</v>
      </c>
      <c r="O68" s="127"/>
      <c r="P68" s="132"/>
      <c r="Q68" s="132"/>
      <c r="R68" s="127" t="s">
        <v>68</v>
      </c>
      <c r="S68" s="127" t="s">
        <v>66</v>
      </c>
      <c r="T68" s="86">
        <f t="shared" si="1"/>
        <v>0</v>
      </c>
      <c r="U68" s="87">
        <f t="shared" si="2"/>
        <v>0</v>
      </c>
      <c r="V68" s="74"/>
      <c r="W68" s="91">
        <f t="shared" si="3"/>
        <v>0.35</v>
      </c>
      <c r="X68" s="92">
        <f t="shared" si="4"/>
        <v>0</v>
      </c>
      <c r="Y68" s="92">
        <f t="shared" si="5"/>
        <v>0</v>
      </c>
      <c r="Z68" s="92">
        <f>IF(M68&lt;0,-1,1)*(VLOOKUP(R68,$A$203:$BU$205,('Ark1'!$A$1-2009)*12+VLOOKUP($E$2,$A$208:$B$219,2,FALSE)+1,FALSE)/100*ABS(Q68))</f>
        <v>0</v>
      </c>
      <c r="AA68" s="90">
        <f t="shared" si="6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1:76" ht="22.5" customHeight="1" x14ac:dyDescent="0.25">
      <c r="A69" s="85">
        <v>61</v>
      </c>
      <c r="B69" s="126"/>
      <c r="C69" s="127"/>
      <c r="D69" s="127" t="s">
        <v>61</v>
      </c>
      <c r="E69" s="127"/>
      <c r="F69" s="127"/>
      <c r="G69" s="127"/>
      <c r="H69" s="127"/>
      <c r="I69" s="127" t="s">
        <v>61</v>
      </c>
      <c r="J69" s="127" t="s">
        <v>62</v>
      </c>
      <c r="K69" s="132"/>
      <c r="L69" s="127" t="s">
        <v>63</v>
      </c>
      <c r="M69" s="127"/>
      <c r="N69" s="127" t="s">
        <v>67</v>
      </c>
      <c r="O69" s="127"/>
      <c r="P69" s="132"/>
      <c r="Q69" s="132"/>
      <c r="R69" s="127" t="s">
        <v>68</v>
      </c>
      <c r="S69" s="127" t="s">
        <v>66</v>
      </c>
      <c r="T69" s="86">
        <f t="shared" si="1"/>
        <v>0</v>
      </c>
      <c r="U69" s="87">
        <f t="shared" si="2"/>
        <v>0</v>
      </c>
      <c r="V69" s="74"/>
      <c r="W69" s="91">
        <f t="shared" si="3"/>
        <v>0.35</v>
      </c>
      <c r="X69" s="92">
        <f t="shared" si="4"/>
        <v>0</v>
      </c>
      <c r="Y69" s="92">
        <f t="shared" si="5"/>
        <v>0</v>
      </c>
      <c r="Z69" s="92">
        <f>IF(M69&lt;0,-1,1)*(VLOOKUP(R69,$A$203:$BU$205,('Ark1'!$A$1-2009)*12+VLOOKUP($E$2,$A$208:$B$219,2,FALSE)+1,FALSE)/100*ABS(Q69))</f>
        <v>0</v>
      </c>
      <c r="AA69" s="90">
        <f t="shared" si="6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spans="1:76" ht="22.5" customHeight="1" x14ac:dyDescent="0.25">
      <c r="A70" s="85">
        <v>62</v>
      </c>
      <c r="B70" s="126"/>
      <c r="C70" s="127"/>
      <c r="D70" s="127" t="s">
        <v>61</v>
      </c>
      <c r="E70" s="127"/>
      <c r="F70" s="127"/>
      <c r="G70" s="127"/>
      <c r="H70" s="127"/>
      <c r="I70" s="127" t="s">
        <v>61</v>
      </c>
      <c r="J70" s="127" t="s">
        <v>62</v>
      </c>
      <c r="K70" s="132"/>
      <c r="L70" s="127" t="s">
        <v>63</v>
      </c>
      <c r="M70" s="127"/>
      <c r="N70" s="127" t="s">
        <v>67</v>
      </c>
      <c r="O70" s="127"/>
      <c r="P70" s="132"/>
      <c r="Q70" s="132"/>
      <c r="R70" s="127" t="s">
        <v>68</v>
      </c>
      <c r="S70" s="127" t="s">
        <v>66</v>
      </c>
      <c r="T70" s="86">
        <f t="shared" si="1"/>
        <v>0</v>
      </c>
      <c r="U70" s="87">
        <f t="shared" si="2"/>
        <v>0</v>
      </c>
      <c r="V70" s="74"/>
      <c r="W70" s="91">
        <f t="shared" si="3"/>
        <v>0.35</v>
      </c>
      <c r="X70" s="92">
        <f t="shared" si="4"/>
        <v>0</v>
      </c>
      <c r="Y70" s="92">
        <f t="shared" si="5"/>
        <v>0</v>
      </c>
      <c r="Z70" s="92">
        <f>IF(M70&lt;0,-1,1)*(VLOOKUP(R70,$A$203:$BU$205,('Ark1'!$A$1-2009)*12+VLOOKUP($E$2,$A$208:$B$219,2,FALSE)+1,FALSE)/100*ABS(Q70))</f>
        <v>0</v>
      </c>
      <c r="AA70" s="90">
        <f t="shared" si="6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spans="1:76" ht="22.5" customHeight="1" x14ac:dyDescent="0.25">
      <c r="A71" s="85">
        <v>63</v>
      </c>
      <c r="B71" s="126"/>
      <c r="C71" s="127"/>
      <c r="D71" s="127" t="s">
        <v>61</v>
      </c>
      <c r="E71" s="127"/>
      <c r="F71" s="127"/>
      <c r="G71" s="127"/>
      <c r="H71" s="127"/>
      <c r="I71" s="127" t="s">
        <v>61</v>
      </c>
      <c r="J71" s="127" t="s">
        <v>62</v>
      </c>
      <c r="K71" s="132"/>
      <c r="L71" s="127" t="s">
        <v>63</v>
      </c>
      <c r="M71" s="127"/>
      <c r="N71" s="127" t="s">
        <v>67</v>
      </c>
      <c r="O71" s="127"/>
      <c r="P71" s="132"/>
      <c r="Q71" s="132"/>
      <c r="R71" s="127" t="s">
        <v>68</v>
      </c>
      <c r="S71" s="127" t="s">
        <v>66</v>
      </c>
      <c r="T71" s="86">
        <f t="shared" si="1"/>
        <v>0</v>
      </c>
      <c r="U71" s="87">
        <f t="shared" si="2"/>
        <v>0</v>
      </c>
      <c r="V71" s="74"/>
      <c r="W71" s="91">
        <f t="shared" si="3"/>
        <v>0.35</v>
      </c>
      <c r="X71" s="92">
        <f t="shared" si="4"/>
        <v>0</v>
      </c>
      <c r="Y71" s="92">
        <f t="shared" si="5"/>
        <v>0</v>
      </c>
      <c r="Z71" s="92">
        <f>IF(M71&lt;0,-1,1)*(VLOOKUP(R71,$A$203:$BU$205,('Ark1'!$A$1-2009)*12+VLOOKUP($E$2,$A$208:$B$219,2,FALSE)+1,FALSE)/100*ABS(Q71))</f>
        <v>0</v>
      </c>
      <c r="AA71" s="90">
        <f t="shared" si="6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</row>
    <row r="72" spans="1:76" ht="22.5" customHeight="1" x14ac:dyDescent="0.25">
      <c r="A72" s="85">
        <v>64</v>
      </c>
      <c r="B72" s="126"/>
      <c r="C72" s="127"/>
      <c r="D72" s="127" t="s">
        <v>61</v>
      </c>
      <c r="E72" s="127"/>
      <c r="F72" s="127"/>
      <c r="G72" s="127"/>
      <c r="H72" s="127"/>
      <c r="I72" s="127" t="s">
        <v>61</v>
      </c>
      <c r="J72" s="127" t="s">
        <v>62</v>
      </c>
      <c r="K72" s="132"/>
      <c r="L72" s="127" t="s">
        <v>63</v>
      </c>
      <c r="M72" s="127"/>
      <c r="N72" s="127" t="s">
        <v>67</v>
      </c>
      <c r="O72" s="127"/>
      <c r="P72" s="132"/>
      <c r="Q72" s="132"/>
      <c r="R72" s="127" t="s">
        <v>68</v>
      </c>
      <c r="S72" s="127" t="s">
        <v>66</v>
      </c>
      <c r="T72" s="86">
        <f t="shared" si="1"/>
        <v>0</v>
      </c>
      <c r="U72" s="87">
        <f t="shared" si="2"/>
        <v>0</v>
      </c>
      <c r="V72" s="74"/>
      <c r="W72" s="91">
        <f t="shared" si="3"/>
        <v>0.35</v>
      </c>
      <c r="X72" s="92">
        <f t="shared" si="4"/>
        <v>0</v>
      </c>
      <c r="Y72" s="92">
        <f t="shared" si="5"/>
        <v>0</v>
      </c>
      <c r="Z72" s="92">
        <f>IF(M72&lt;0,-1,1)*(VLOOKUP(R72,$A$203:$BU$205,('Ark1'!$A$1-2009)*12+VLOOKUP($E$2,$A$208:$B$219,2,FALSE)+1,FALSE)/100*ABS(Q72))</f>
        <v>0</v>
      </c>
      <c r="AA72" s="90">
        <f t="shared" si="6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</row>
    <row r="73" spans="1:76" ht="22.5" customHeight="1" x14ac:dyDescent="0.25">
      <c r="A73" s="85">
        <v>65</v>
      </c>
      <c r="B73" s="126"/>
      <c r="C73" s="127"/>
      <c r="D73" s="127" t="s">
        <v>61</v>
      </c>
      <c r="E73" s="127"/>
      <c r="F73" s="127"/>
      <c r="G73" s="127"/>
      <c r="H73" s="127"/>
      <c r="I73" s="127" t="s">
        <v>61</v>
      </c>
      <c r="J73" s="127" t="s">
        <v>62</v>
      </c>
      <c r="K73" s="132"/>
      <c r="L73" s="127" t="s">
        <v>63</v>
      </c>
      <c r="M73" s="127"/>
      <c r="N73" s="127" t="s">
        <v>67</v>
      </c>
      <c r="O73" s="127"/>
      <c r="P73" s="132"/>
      <c r="Q73" s="132"/>
      <c r="R73" s="127" t="s">
        <v>68</v>
      </c>
      <c r="S73" s="127" t="s">
        <v>66</v>
      </c>
      <c r="T73" s="86">
        <f t="shared" si="1"/>
        <v>0</v>
      </c>
      <c r="U73" s="87">
        <f t="shared" si="2"/>
        <v>0</v>
      </c>
      <c r="V73" s="74"/>
      <c r="W73" s="91">
        <f t="shared" si="3"/>
        <v>0.35</v>
      </c>
      <c r="X73" s="92">
        <f t="shared" si="4"/>
        <v>0</v>
      </c>
      <c r="Y73" s="92">
        <f t="shared" si="5"/>
        <v>0</v>
      </c>
      <c r="Z73" s="92">
        <f>IF(M73&lt;0,-1,1)*(VLOOKUP(R73,$A$203:$BU$205,('Ark1'!$A$1-2009)*12+VLOOKUP($E$2,$A$208:$B$219,2,FALSE)+1,FALSE)/100*ABS(Q73))</f>
        <v>0</v>
      </c>
      <c r="AA73" s="90">
        <f t="shared" si="6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</row>
    <row r="74" spans="1:76" ht="22.5" customHeight="1" x14ac:dyDescent="0.25">
      <c r="A74" s="85">
        <v>66</v>
      </c>
      <c r="B74" s="126"/>
      <c r="C74" s="127"/>
      <c r="D74" s="127" t="s">
        <v>61</v>
      </c>
      <c r="E74" s="127"/>
      <c r="F74" s="127"/>
      <c r="G74" s="127"/>
      <c r="H74" s="127"/>
      <c r="I74" s="127" t="s">
        <v>61</v>
      </c>
      <c r="J74" s="127" t="s">
        <v>62</v>
      </c>
      <c r="K74" s="132"/>
      <c r="L74" s="127" t="s">
        <v>63</v>
      </c>
      <c r="M74" s="127"/>
      <c r="N74" s="127" t="s">
        <v>67</v>
      </c>
      <c r="O74" s="127"/>
      <c r="P74" s="132"/>
      <c r="Q74" s="132"/>
      <c r="R74" s="127" t="s">
        <v>68</v>
      </c>
      <c r="S74" s="127" t="s">
        <v>66</v>
      </c>
      <c r="T74" s="86">
        <f t="shared" si="1"/>
        <v>0</v>
      </c>
      <c r="U74" s="87">
        <f t="shared" si="2"/>
        <v>0</v>
      </c>
      <c r="V74" s="74"/>
      <c r="W74" s="91">
        <f t="shared" si="3"/>
        <v>0.35</v>
      </c>
      <c r="X74" s="92">
        <f t="shared" si="4"/>
        <v>0</v>
      </c>
      <c r="Y74" s="92">
        <f t="shared" si="5"/>
        <v>0</v>
      </c>
      <c r="Z74" s="92">
        <f>IF(M74&lt;0,-1,1)*(VLOOKUP(R74,$A$203:$BU$205,('Ark1'!$A$1-2009)*12+VLOOKUP($E$2,$A$208:$B$219,2,FALSE)+1,FALSE)/100*ABS(Q74))</f>
        <v>0</v>
      </c>
      <c r="AA74" s="90">
        <f t="shared" si="6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</row>
    <row r="75" spans="1:76" ht="22.5" customHeight="1" x14ac:dyDescent="0.25">
      <c r="A75" s="85">
        <v>67</v>
      </c>
      <c r="B75" s="126"/>
      <c r="C75" s="127"/>
      <c r="D75" s="127" t="s">
        <v>61</v>
      </c>
      <c r="E75" s="127"/>
      <c r="F75" s="127"/>
      <c r="G75" s="127"/>
      <c r="H75" s="127"/>
      <c r="I75" s="127" t="s">
        <v>61</v>
      </c>
      <c r="J75" s="127" t="s">
        <v>62</v>
      </c>
      <c r="K75" s="132"/>
      <c r="L75" s="127" t="s">
        <v>63</v>
      </c>
      <c r="M75" s="127"/>
      <c r="N75" s="127" t="s">
        <v>67</v>
      </c>
      <c r="O75" s="127"/>
      <c r="P75" s="132"/>
      <c r="Q75" s="132"/>
      <c r="R75" s="127" t="s">
        <v>68</v>
      </c>
      <c r="S75" s="127" t="s">
        <v>66</v>
      </c>
      <c r="T75" s="86">
        <f t="shared" si="1"/>
        <v>0</v>
      </c>
      <c r="U75" s="87">
        <f t="shared" si="2"/>
        <v>0</v>
      </c>
      <c r="V75" s="74"/>
      <c r="W75" s="91">
        <f t="shared" si="3"/>
        <v>0.35</v>
      </c>
      <c r="X75" s="92">
        <f t="shared" si="4"/>
        <v>0</v>
      </c>
      <c r="Y75" s="92">
        <f t="shared" si="5"/>
        <v>0</v>
      </c>
      <c r="Z75" s="92">
        <f>IF(M75&lt;0,-1,1)*(VLOOKUP(R75,$A$203:$BU$205,('Ark1'!$A$1-2009)*12+VLOOKUP($E$2,$A$208:$B$219,2,FALSE)+1,FALSE)/100*ABS(Q75))</f>
        <v>0</v>
      </c>
      <c r="AA75" s="90">
        <f t="shared" si="6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</row>
    <row r="76" spans="1:76" ht="22.5" customHeight="1" x14ac:dyDescent="0.25">
      <c r="A76" s="93">
        <v>68</v>
      </c>
      <c r="B76" s="128"/>
      <c r="C76" s="129"/>
      <c r="D76" s="129" t="s">
        <v>61</v>
      </c>
      <c r="E76" s="129"/>
      <c r="F76" s="129"/>
      <c r="G76" s="129"/>
      <c r="H76" s="129"/>
      <c r="I76" s="129" t="s">
        <v>61</v>
      </c>
      <c r="J76" s="129" t="s">
        <v>62</v>
      </c>
      <c r="K76" s="133"/>
      <c r="L76" s="129" t="s">
        <v>63</v>
      </c>
      <c r="M76" s="129"/>
      <c r="N76" s="129" t="s">
        <v>67</v>
      </c>
      <c r="O76" s="129"/>
      <c r="P76" s="133"/>
      <c r="Q76" s="133"/>
      <c r="R76" s="129" t="s">
        <v>68</v>
      </c>
      <c r="S76" s="129" t="s">
        <v>66</v>
      </c>
      <c r="T76" s="86">
        <f t="shared" si="1"/>
        <v>0</v>
      </c>
      <c r="U76" s="87">
        <f t="shared" si="2"/>
        <v>0</v>
      </c>
      <c r="V76" s="74"/>
      <c r="W76" s="91">
        <f t="shared" si="3"/>
        <v>0.35</v>
      </c>
      <c r="X76" s="92">
        <f t="shared" si="4"/>
        <v>0</v>
      </c>
      <c r="Y76" s="92">
        <f t="shared" si="5"/>
        <v>0</v>
      </c>
      <c r="Z76" s="92">
        <f>IF(M76&lt;0,-1,1)*(VLOOKUP(R76,$A$203:$BU$205,('Ark1'!$A$1-2009)*12+VLOOKUP($E$2,$A$208:$B$219,2,FALSE)+1,FALSE)/100*ABS(Q76))</f>
        <v>0</v>
      </c>
      <c r="AA76" s="90">
        <f t="shared" si="6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</row>
    <row r="77" spans="1:76" ht="22.5" customHeight="1" x14ac:dyDescent="0.25">
      <c r="A77" s="85">
        <v>69</v>
      </c>
      <c r="B77" s="126"/>
      <c r="C77" s="127"/>
      <c r="D77" s="127" t="s">
        <v>61</v>
      </c>
      <c r="E77" s="127"/>
      <c r="F77" s="127"/>
      <c r="G77" s="127"/>
      <c r="H77" s="127"/>
      <c r="I77" s="127" t="s">
        <v>61</v>
      </c>
      <c r="J77" s="127" t="s">
        <v>62</v>
      </c>
      <c r="K77" s="132"/>
      <c r="L77" s="127" t="s">
        <v>63</v>
      </c>
      <c r="M77" s="127"/>
      <c r="N77" s="127" t="s">
        <v>67</v>
      </c>
      <c r="O77" s="127"/>
      <c r="P77" s="132"/>
      <c r="Q77" s="132"/>
      <c r="R77" s="127" t="s">
        <v>68</v>
      </c>
      <c r="S77" s="127" t="s">
        <v>66</v>
      </c>
      <c r="T77" s="86">
        <f t="shared" si="1"/>
        <v>0</v>
      </c>
      <c r="U77" s="87">
        <f t="shared" si="2"/>
        <v>0</v>
      </c>
      <c r="V77" s="74"/>
      <c r="W77" s="91">
        <f t="shared" si="3"/>
        <v>0.35</v>
      </c>
      <c r="X77" s="92">
        <f t="shared" si="4"/>
        <v>0</v>
      </c>
      <c r="Y77" s="92">
        <f t="shared" si="5"/>
        <v>0</v>
      </c>
      <c r="Z77" s="92">
        <f>IF(M77&lt;0,-1,1)*(VLOOKUP(R77,$A$203:$BU$205,('Ark1'!$A$1-2009)*12+VLOOKUP($E$2,$A$208:$B$219,2,FALSE)+1,FALSE)/100*ABS(Q77))</f>
        <v>0</v>
      </c>
      <c r="AA77" s="90">
        <f t="shared" si="6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</row>
    <row r="78" spans="1:76" ht="22.5" customHeight="1" x14ac:dyDescent="0.25">
      <c r="A78" s="85">
        <v>70</v>
      </c>
      <c r="B78" s="126"/>
      <c r="C78" s="127"/>
      <c r="D78" s="127" t="s">
        <v>61</v>
      </c>
      <c r="E78" s="127"/>
      <c r="F78" s="127"/>
      <c r="G78" s="127"/>
      <c r="H78" s="127"/>
      <c r="I78" s="127" t="s">
        <v>61</v>
      </c>
      <c r="J78" s="127" t="s">
        <v>62</v>
      </c>
      <c r="K78" s="132"/>
      <c r="L78" s="127" t="s">
        <v>63</v>
      </c>
      <c r="M78" s="127"/>
      <c r="N78" s="127" t="s">
        <v>67</v>
      </c>
      <c r="O78" s="127"/>
      <c r="P78" s="132"/>
      <c r="Q78" s="132"/>
      <c r="R78" s="127" t="s">
        <v>68</v>
      </c>
      <c r="S78" s="127" t="s">
        <v>66</v>
      </c>
      <c r="T78" s="86">
        <f t="shared" si="1"/>
        <v>0</v>
      </c>
      <c r="U78" s="87">
        <f t="shared" si="2"/>
        <v>0</v>
      </c>
      <c r="V78" s="74"/>
      <c r="W78" s="91">
        <f t="shared" si="3"/>
        <v>0.35</v>
      </c>
      <c r="X78" s="92">
        <f t="shared" si="4"/>
        <v>0</v>
      </c>
      <c r="Y78" s="92">
        <f t="shared" si="5"/>
        <v>0</v>
      </c>
      <c r="Z78" s="92">
        <f>IF(M78&lt;0,-1,1)*(VLOOKUP(R78,$A$203:$BU$205,('Ark1'!$A$1-2009)*12+VLOOKUP($E$2,$A$208:$B$219,2,FALSE)+1,FALSE)/100*ABS(Q78))</f>
        <v>0</v>
      </c>
      <c r="AA78" s="90">
        <f t="shared" si="6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</row>
    <row r="79" spans="1:76" ht="22.5" customHeight="1" x14ac:dyDescent="0.25">
      <c r="A79" s="85">
        <v>71</v>
      </c>
      <c r="B79" s="126"/>
      <c r="C79" s="127"/>
      <c r="D79" s="127" t="s">
        <v>61</v>
      </c>
      <c r="E79" s="127"/>
      <c r="F79" s="127"/>
      <c r="G79" s="127"/>
      <c r="H79" s="127"/>
      <c r="I79" s="127" t="s">
        <v>61</v>
      </c>
      <c r="J79" s="127" t="s">
        <v>62</v>
      </c>
      <c r="K79" s="132"/>
      <c r="L79" s="127" t="s">
        <v>63</v>
      </c>
      <c r="M79" s="127"/>
      <c r="N79" s="127" t="s">
        <v>67</v>
      </c>
      <c r="O79" s="127"/>
      <c r="P79" s="132"/>
      <c r="Q79" s="132"/>
      <c r="R79" s="127" t="s">
        <v>68</v>
      </c>
      <c r="S79" s="127" t="s">
        <v>66</v>
      </c>
      <c r="T79" s="86">
        <f t="shared" si="1"/>
        <v>0</v>
      </c>
      <c r="U79" s="87">
        <f t="shared" si="2"/>
        <v>0</v>
      </c>
      <c r="V79" s="74"/>
      <c r="W79" s="91">
        <f t="shared" si="3"/>
        <v>0.35</v>
      </c>
      <c r="X79" s="92">
        <f t="shared" si="4"/>
        <v>0</v>
      </c>
      <c r="Y79" s="92">
        <f t="shared" si="5"/>
        <v>0</v>
      </c>
      <c r="Z79" s="92">
        <f>IF(M79&lt;0,-1,1)*(VLOOKUP(R79,$A$203:$BU$205,('Ark1'!$A$1-2009)*12+VLOOKUP($E$2,$A$208:$B$219,2,FALSE)+1,FALSE)/100*ABS(Q79))</f>
        <v>0</v>
      </c>
      <c r="AA79" s="90">
        <f t="shared" si="6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</row>
    <row r="80" spans="1:76" ht="22.5" customHeight="1" x14ac:dyDescent="0.25">
      <c r="A80" s="93">
        <v>72</v>
      </c>
      <c r="B80" s="128"/>
      <c r="C80" s="129"/>
      <c r="D80" s="129" t="s">
        <v>61</v>
      </c>
      <c r="E80" s="129"/>
      <c r="F80" s="129"/>
      <c r="G80" s="129"/>
      <c r="H80" s="129"/>
      <c r="I80" s="129" t="s">
        <v>61</v>
      </c>
      <c r="J80" s="129" t="s">
        <v>62</v>
      </c>
      <c r="K80" s="133"/>
      <c r="L80" s="129" t="s">
        <v>63</v>
      </c>
      <c r="M80" s="129"/>
      <c r="N80" s="129" t="s">
        <v>67</v>
      </c>
      <c r="O80" s="129"/>
      <c r="P80" s="133"/>
      <c r="Q80" s="133"/>
      <c r="R80" s="129" t="s">
        <v>68</v>
      </c>
      <c r="S80" s="129" t="s">
        <v>66</v>
      </c>
      <c r="T80" s="86">
        <f t="shared" si="1"/>
        <v>0</v>
      </c>
      <c r="U80" s="87">
        <f t="shared" si="2"/>
        <v>0</v>
      </c>
      <c r="V80" s="74"/>
      <c r="W80" s="91">
        <f t="shared" si="3"/>
        <v>0.35</v>
      </c>
      <c r="X80" s="92">
        <f t="shared" si="4"/>
        <v>0</v>
      </c>
      <c r="Y80" s="92">
        <f t="shared" si="5"/>
        <v>0</v>
      </c>
      <c r="Z80" s="92">
        <f>IF(M80&lt;0,-1,1)*(VLOOKUP(R80,$A$203:$BU$205,('Ark1'!$A$1-2009)*12+VLOOKUP($E$2,$A$208:$B$219,2,FALSE)+1,FALSE)/100*ABS(Q80))</f>
        <v>0</v>
      </c>
      <c r="AA80" s="90">
        <f t="shared" si="6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</row>
    <row r="81" spans="1:76" ht="22.5" customHeight="1" x14ac:dyDescent="0.25">
      <c r="A81" s="93">
        <v>73</v>
      </c>
      <c r="B81" s="128"/>
      <c r="C81" s="129"/>
      <c r="D81" s="127" t="s">
        <v>61</v>
      </c>
      <c r="E81" s="129"/>
      <c r="F81" s="129"/>
      <c r="G81" s="129"/>
      <c r="H81" s="129"/>
      <c r="I81" s="127" t="s">
        <v>61</v>
      </c>
      <c r="J81" s="127" t="s">
        <v>62</v>
      </c>
      <c r="K81" s="133"/>
      <c r="L81" s="129" t="s">
        <v>63</v>
      </c>
      <c r="M81" s="129"/>
      <c r="N81" s="129" t="s">
        <v>67</v>
      </c>
      <c r="O81" s="129"/>
      <c r="P81" s="133"/>
      <c r="Q81" s="133"/>
      <c r="R81" s="127" t="s">
        <v>68</v>
      </c>
      <c r="S81" s="129" t="s">
        <v>66</v>
      </c>
      <c r="T81" s="86">
        <f t="shared" si="1"/>
        <v>0</v>
      </c>
      <c r="U81" s="87">
        <f t="shared" si="2"/>
        <v>0</v>
      </c>
      <c r="V81" s="74"/>
      <c r="W81" s="91">
        <f t="shared" si="3"/>
        <v>0.35</v>
      </c>
      <c r="X81" s="92">
        <f t="shared" si="4"/>
        <v>0</v>
      </c>
      <c r="Y81" s="92">
        <f t="shared" si="5"/>
        <v>0</v>
      </c>
      <c r="Z81" s="92">
        <f>IF(M81&lt;0,-1,1)*(VLOOKUP(R81,$A$203:$BU$205,('Ark1'!$A$1-2009)*12+VLOOKUP($E$2,$A$208:$B$219,2,FALSE)+1,FALSE)/100*ABS(Q81))</f>
        <v>0</v>
      </c>
      <c r="AA81" s="90">
        <f t="shared" si="6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</row>
    <row r="82" spans="1:76" ht="22.5" customHeight="1" x14ac:dyDescent="0.25">
      <c r="A82" s="85">
        <v>74</v>
      </c>
      <c r="B82" s="126"/>
      <c r="C82" s="127"/>
      <c r="D82" s="127" t="s">
        <v>61</v>
      </c>
      <c r="E82" s="127"/>
      <c r="F82" s="127"/>
      <c r="G82" s="127"/>
      <c r="H82" s="127"/>
      <c r="I82" s="127" t="s">
        <v>61</v>
      </c>
      <c r="J82" s="127" t="s">
        <v>62</v>
      </c>
      <c r="K82" s="132"/>
      <c r="L82" s="127" t="s">
        <v>63</v>
      </c>
      <c r="M82" s="127"/>
      <c r="N82" s="127" t="s">
        <v>67</v>
      </c>
      <c r="O82" s="127"/>
      <c r="P82" s="132"/>
      <c r="Q82" s="132"/>
      <c r="R82" s="127" t="s">
        <v>68</v>
      </c>
      <c r="S82" s="127" t="s">
        <v>66</v>
      </c>
      <c r="T82" s="86">
        <f t="shared" si="1"/>
        <v>0</v>
      </c>
      <c r="U82" s="87">
        <f t="shared" si="2"/>
        <v>0</v>
      </c>
      <c r="V82" s="74"/>
      <c r="W82" s="91">
        <f t="shared" si="3"/>
        <v>0.35</v>
      </c>
      <c r="X82" s="92">
        <f t="shared" si="4"/>
        <v>0</v>
      </c>
      <c r="Y82" s="92">
        <f t="shared" si="5"/>
        <v>0</v>
      </c>
      <c r="Z82" s="92">
        <f>IF(M82&lt;0,-1,1)*(VLOOKUP(R82,$A$203:$BU$205,('Ark1'!$A$1-2009)*12+VLOOKUP($E$2,$A$208:$B$219,2,FALSE)+1,FALSE)/100*ABS(Q82))</f>
        <v>0</v>
      </c>
      <c r="AA82" s="90">
        <f t="shared" si="6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</row>
    <row r="83" spans="1:76" ht="22.5" customHeight="1" x14ac:dyDescent="0.25">
      <c r="A83" s="85">
        <v>75</v>
      </c>
      <c r="B83" s="126"/>
      <c r="C83" s="127"/>
      <c r="D83" s="127" t="s">
        <v>61</v>
      </c>
      <c r="E83" s="127"/>
      <c r="F83" s="127"/>
      <c r="G83" s="127"/>
      <c r="H83" s="127"/>
      <c r="I83" s="127" t="s">
        <v>61</v>
      </c>
      <c r="J83" s="127" t="s">
        <v>62</v>
      </c>
      <c r="K83" s="132"/>
      <c r="L83" s="127" t="s">
        <v>63</v>
      </c>
      <c r="M83" s="127"/>
      <c r="N83" s="127" t="s">
        <v>67</v>
      </c>
      <c r="O83" s="127"/>
      <c r="P83" s="132"/>
      <c r="Q83" s="132"/>
      <c r="R83" s="127" t="s">
        <v>68</v>
      </c>
      <c r="S83" s="127" t="s">
        <v>66</v>
      </c>
      <c r="T83" s="86">
        <f t="shared" si="1"/>
        <v>0</v>
      </c>
      <c r="U83" s="87">
        <f t="shared" si="2"/>
        <v>0</v>
      </c>
      <c r="V83" s="74"/>
      <c r="W83" s="91">
        <f t="shared" si="3"/>
        <v>0.35</v>
      </c>
      <c r="X83" s="92">
        <f t="shared" si="4"/>
        <v>0</v>
      </c>
      <c r="Y83" s="92">
        <f t="shared" si="5"/>
        <v>0</v>
      </c>
      <c r="Z83" s="92">
        <f>IF(M83&lt;0,-1,1)*(VLOOKUP(R83,$A$203:$BU$205,('Ark1'!$A$1-2009)*12+VLOOKUP($E$2,$A$208:$B$219,2,FALSE)+1,FALSE)/100*ABS(Q83))</f>
        <v>0</v>
      </c>
      <c r="AA83" s="90">
        <f t="shared" si="6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</row>
    <row r="84" spans="1:76" ht="22.5" customHeight="1" x14ac:dyDescent="0.25">
      <c r="A84" s="93">
        <v>76</v>
      </c>
      <c r="B84" s="128"/>
      <c r="C84" s="129"/>
      <c r="D84" s="127" t="s">
        <v>61</v>
      </c>
      <c r="E84" s="129"/>
      <c r="F84" s="129"/>
      <c r="G84" s="129"/>
      <c r="H84" s="129"/>
      <c r="I84" s="127" t="s">
        <v>61</v>
      </c>
      <c r="J84" s="127" t="s">
        <v>62</v>
      </c>
      <c r="K84" s="133"/>
      <c r="L84" s="129" t="s">
        <v>63</v>
      </c>
      <c r="M84" s="129"/>
      <c r="N84" s="129" t="s">
        <v>67</v>
      </c>
      <c r="O84" s="129"/>
      <c r="P84" s="133"/>
      <c r="Q84" s="133"/>
      <c r="R84" s="127" t="s">
        <v>68</v>
      </c>
      <c r="S84" s="129" t="s">
        <v>66</v>
      </c>
      <c r="T84" s="86">
        <f t="shared" si="1"/>
        <v>0</v>
      </c>
      <c r="U84" s="87">
        <f t="shared" si="2"/>
        <v>0</v>
      </c>
      <c r="V84" s="74"/>
      <c r="W84" s="91">
        <f t="shared" si="3"/>
        <v>0.35</v>
      </c>
      <c r="X84" s="92">
        <f t="shared" si="4"/>
        <v>0</v>
      </c>
      <c r="Y84" s="92">
        <f t="shared" si="5"/>
        <v>0</v>
      </c>
      <c r="Z84" s="92">
        <f>IF(M84&lt;0,-1,1)*(VLOOKUP(R84,$A$203:$BU$205,('Ark1'!$A$1-2009)*12+VLOOKUP($E$2,$A$208:$B$219,2,FALSE)+1,FALSE)/100*ABS(Q84))</f>
        <v>0</v>
      </c>
      <c r="AA84" s="90">
        <f t="shared" si="6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</row>
    <row r="85" spans="1:76" ht="22.5" customHeight="1" x14ac:dyDescent="0.25">
      <c r="A85" s="85">
        <v>77</v>
      </c>
      <c r="B85" s="126"/>
      <c r="C85" s="127"/>
      <c r="D85" s="127" t="s">
        <v>61</v>
      </c>
      <c r="E85" s="127"/>
      <c r="F85" s="127"/>
      <c r="G85" s="127"/>
      <c r="H85" s="127"/>
      <c r="I85" s="127" t="s">
        <v>61</v>
      </c>
      <c r="J85" s="127" t="s">
        <v>62</v>
      </c>
      <c r="K85" s="132"/>
      <c r="L85" s="127" t="s">
        <v>63</v>
      </c>
      <c r="M85" s="127"/>
      <c r="N85" s="127" t="s">
        <v>67</v>
      </c>
      <c r="O85" s="127"/>
      <c r="P85" s="132"/>
      <c r="Q85" s="132"/>
      <c r="R85" s="127" t="s">
        <v>68</v>
      </c>
      <c r="S85" s="127" t="s">
        <v>66</v>
      </c>
      <c r="T85" s="86">
        <f t="shared" si="1"/>
        <v>0</v>
      </c>
      <c r="U85" s="87">
        <f t="shared" si="2"/>
        <v>0</v>
      </c>
      <c r="V85" s="74"/>
      <c r="W85" s="91">
        <f t="shared" si="3"/>
        <v>0.35</v>
      </c>
      <c r="X85" s="92">
        <f t="shared" si="4"/>
        <v>0</v>
      </c>
      <c r="Y85" s="92">
        <f t="shared" si="5"/>
        <v>0</v>
      </c>
      <c r="Z85" s="92">
        <f>IF(M85&lt;0,-1,1)*(VLOOKUP(R85,$A$203:$BU$205,('Ark1'!$A$1-2009)*12+VLOOKUP($E$2,$A$208:$B$219,2,FALSE)+1,FALSE)/100*ABS(Q85))</f>
        <v>0</v>
      </c>
      <c r="AA85" s="90">
        <f t="shared" si="6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</row>
    <row r="86" spans="1:76" ht="22.5" customHeight="1" x14ac:dyDescent="0.25">
      <c r="A86" s="85">
        <v>78</v>
      </c>
      <c r="B86" s="126"/>
      <c r="C86" s="127"/>
      <c r="D86" s="127" t="s">
        <v>61</v>
      </c>
      <c r="E86" s="127"/>
      <c r="F86" s="127"/>
      <c r="G86" s="127"/>
      <c r="H86" s="127"/>
      <c r="I86" s="127" t="s">
        <v>61</v>
      </c>
      <c r="J86" s="127" t="s">
        <v>62</v>
      </c>
      <c r="K86" s="132"/>
      <c r="L86" s="127" t="s">
        <v>63</v>
      </c>
      <c r="M86" s="127"/>
      <c r="N86" s="127" t="s">
        <v>67</v>
      </c>
      <c r="O86" s="127"/>
      <c r="P86" s="132"/>
      <c r="Q86" s="132"/>
      <c r="R86" s="127" t="s">
        <v>68</v>
      </c>
      <c r="S86" s="127" t="s">
        <v>66</v>
      </c>
      <c r="T86" s="86">
        <f t="shared" si="1"/>
        <v>0</v>
      </c>
      <c r="U86" s="87">
        <f t="shared" si="2"/>
        <v>0</v>
      </c>
      <c r="V86" s="74"/>
      <c r="W86" s="91">
        <f t="shared" si="3"/>
        <v>0.35</v>
      </c>
      <c r="X86" s="92">
        <f t="shared" si="4"/>
        <v>0</v>
      </c>
      <c r="Y86" s="92">
        <f t="shared" si="5"/>
        <v>0</v>
      </c>
      <c r="Z86" s="92">
        <f>IF(M86&lt;0,-1,1)*(VLOOKUP(R86,$A$203:$BU$205,('Ark1'!$A$1-2009)*12+VLOOKUP($E$2,$A$208:$B$219,2,FALSE)+1,FALSE)/100*ABS(Q86))</f>
        <v>0</v>
      </c>
      <c r="AA86" s="90">
        <f t="shared" si="6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</row>
    <row r="87" spans="1:76" ht="22.5" customHeight="1" x14ac:dyDescent="0.25">
      <c r="A87" s="85">
        <v>79</v>
      </c>
      <c r="B87" s="126"/>
      <c r="C87" s="127"/>
      <c r="D87" s="127" t="s">
        <v>61</v>
      </c>
      <c r="E87" s="127"/>
      <c r="F87" s="127"/>
      <c r="G87" s="127"/>
      <c r="H87" s="127"/>
      <c r="I87" s="127" t="s">
        <v>61</v>
      </c>
      <c r="J87" s="127" t="s">
        <v>62</v>
      </c>
      <c r="K87" s="132"/>
      <c r="L87" s="127" t="s">
        <v>63</v>
      </c>
      <c r="M87" s="127"/>
      <c r="N87" s="127" t="s">
        <v>67</v>
      </c>
      <c r="O87" s="127"/>
      <c r="P87" s="132"/>
      <c r="Q87" s="132"/>
      <c r="R87" s="127" t="s">
        <v>68</v>
      </c>
      <c r="S87" s="127" t="s">
        <v>66</v>
      </c>
      <c r="T87" s="86">
        <f t="shared" si="1"/>
        <v>0</v>
      </c>
      <c r="U87" s="87">
        <f t="shared" si="2"/>
        <v>0</v>
      </c>
      <c r="V87" s="74"/>
      <c r="W87" s="91">
        <f t="shared" si="3"/>
        <v>0.35</v>
      </c>
      <c r="X87" s="92">
        <f t="shared" si="4"/>
        <v>0</v>
      </c>
      <c r="Y87" s="92">
        <f t="shared" si="5"/>
        <v>0</v>
      </c>
      <c r="Z87" s="92">
        <f>IF(M87&lt;0,-1,1)*(VLOOKUP(R87,$A$203:$BU$205,('Ark1'!$A$1-2009)*12+VLOOKUP($E$2,$A$208:$B$219,2,FALSE)+1,FALSE)/100*ABS(Q87))</f>
        <v>0</v>
      </c>
      <c r="AA87" s="90">
        <f t="shared" si="6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</row>
    <row r="88" spans="1:76" ht="22.5" customHeight="1" x14ac:dyDescent="0.25">
      <c r="A88" s="85">
        <v>80</v>
      </c>
      <c r="B88" s="126"/>
      <c r="C88" s="127"/>
      <c r="D88" s="127" t="s">
        <v>61</v>
      </c>
      <c r="E88" s="127"/>
      <c r="F88" s="127"/>
      <c r="G88" s="127"/>
      <c r="H88" s="127"/>
      <c r="I88" s="127" t="s">
        <v>61</v>
      </c>
      <c r="J88" s="127" t="s">
        <v>62</v>
      </c>
      <c r="K88" s="132"/>
      <c r="L88" s="127" t="s">
        <v>63</v>
      </c>
      <c r="M88" s="127"/>
      <c r="N88" s="127" t="s">
        <v>67</v>
      </c>
      <c r="O88" s="127"/>
      <c r="P88" s="132"/>
      <c r="Q88" s="132"/>
      <c r="R88" s="127" t="s">
        <v>68</v>
      </c>
      <c r="S88" s="127" t="s">
        <v>66</v>
      </c>
      <c r="T88" s="86">
        <f t="shared" si="1"/>
        <v>0</v>
      </c>
      <c r="U88" s="87">
        <f t="shared" si="2"/>
        <v>0</v>
      </c>
      <c r="V88" s="74"/>
      <c r="W88" s="91">
        <f t="shared" si="3"/>
        <v>0.35</v>
      </c>
      <c r="X88" s="92">
        <f t="shared" si="4"/>
        <v>0</v>
      </c>
      <c r="Y88" s="92">
        <f t="shared" si="5"/>
        <v>0</v>
      </c>
      <c r="Z88" s="92">
        <f>IF(M88&lt;0,-1,1)*(VLOOKUP(R88,$A$203:$BU$205,('Ark1'!$A$1-2009)*12+VLOOKUP($E$2,$A$208:$B$219,2,FALSE)+1,FALSE)/100*ABS(Q88))</f>
        <v>0</v>
      </c>
      <c r="AA88" s="90">
        <f t="shared" si="6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</row>
    <row r="89" spans="1:76" ht="22.5" customHeight="1" x14ac:dyDescent="0.25">
      <c r="A89" s="85">
        <v>81</v>
      </c>
      <c r="B89" s="126"/>
      <c r="C89" s="127"/>
      <c r="D89" s="127" t="s">
        <v>61</v>
      </c>
      <c r="E89" s="127"/>
      <c r="F89" s="127"/>
      <c r="G89" s="127"/>
      <c r="H89" s="127"/>
      <c r="I89" s="127" t="s">
        <v>61</v>
      </c>
      <c r="J89" s="127" t="s">
        <v>62</v>
      </c>
      <c r="K89" s="132"/>
      <c r="L89" s="127" t="s">
        <v>63</v>
      </c>
      <c r="M89" s="127"/>
      <c r="N89" s="127" t="s">
        <v>67</v>
      </c>
      <c r="O89" s="127"/>
      <c r="P89" s="132"/>
      <c r="Q89" s="132"/>
      <c r="R89" s="127" t="s">
        <v>68</v>
      </c>
      <c r="S89" s="127" t="s">
        <v>66</v>
      </c>
      <c r="T89" s="86">
        <f t="shared" si="1"/>
        <v>0</v>
      </c>
      <c r="U89" s="87">
        <f t="shared" si="2"/>
        <v>0</v>
      </c>
      <c r="V89" s="74"/>
      <c r="W89" s="91">
        <f t="shared" si="3"/>
        <v>0.35</v>
      </c>
      <c r="X89" s="92">
        <f t="shared" si="4"/>
        <v>0</v>
      </c>
      <c r="Y89" s="92">
        <f t="shared" si="5"/>
        <v>0</v>
      </c>
      <c r="Z89" s="92">
        <f>IF(M89&lt;0,-1,1)*(VLOOKUP(R89,$A$203:$BU$205,('Ark1'!$A$1-2009)*12+VLOOKUP($E$2,$A$208:$B$219,2,FALSE)+1,FALSE)/100*ABS(Q89))</f>
        <v>0</v>
      </c>
      <c r="AA89" s="90">
        <f t="shared" si="6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</row>
    <row r="90" spans="1:76" ht="22.5" customHeight="1" x14ac:dyDescent="0.25">
      <c r="A90" s="85">
        <v>82</v>
      </c>
      <c r="B90" s="126"/>
      <c r="C90" s="127"/>
      <c r="D90" s="127" t="s">
        <v>61</v>
      </c>
      <c r="E90" s="127"/>
      <c r="F90" s="127"/>
      <c r="G90" s="127"/>
      <c r="H90" s="127"/>
      <c r="I90" s="127" t="s">
        <v>61</v>
      </c>
      <c r="J90" s="127" t="s">
        <v>62</v>
      </c>
      <c r="K90" s="132"/>
      <c r="L90" s="127" t="s">
        <v>63</v>
      </c>
      <c r="M90" s="127"/>
      <c r="N90" s="127" t="s">
        <v>67</v>
      </c>
      <c r="O90" s="127"/>
      <c r="P90" s="132"/>
      <c r="Q90" s="132"/>
      <c r="R90" s="127" t="s">
        <v>68</v>
      </c>
      <c r="S90" s="127" t="s">
        <v>66</v>
      </c>
      <c r="T90" s="86">
        <f t="shared" si="1"/>
        <v>0</v>
      </c>
      <c r="U90" s="87">
        <f t="shared" si="2"/>
        <v>0</v>
      </c>
      <c r="V90" s="74"/>
      <c r="W90" s="91">
        <f t="shared" si="3"/>
        <v>0.35</v>
      </c>
      <c r="X90" s="92">
        <f t="shared" si="4"/>
        <v>0</v>
      </c>
      <c r="Y90" s="92">
        <f t="shared" si="5"/>
        <v>0</v>
      </c>
      <c r="Z90" s="92">
        <f>IF(M90&lt;0,-1,1)*(VLOOKUP(R90,$A$203:$BU$205,('Ark1'!$A$1-2009)*12+VLOOKUP($E$2,$A$208:$B$219,2,FALSE)+1,FALSE)/100*ABS(Q90))</f>
        <v>0</v>
      </c>
      <c r="AA90" s="90">
        <f t="shared" si="6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</row>
    <row r="91" spans="1:76" ht="22.5" customHeight="1" x14ac:dyDescent="0.25">
      <c r="A91" s="85">
        <v>83</v>
      </c>
      <c r="B91" s="126"/>
      <c r="C91" s="127"/>
      <c r="D91" s="127" t="s">
        <v>61</v>
      </c>
      <c r="E91" s="127"/>
      <c r="F91" s="127"/>
      <c r="G91" s="127"/>
      <c r="H91" s="127"/>
      <c r="I91" s="127" t="s">
        <v>61</v>
      </c>
      <c r="J91" s="127" t="s">
        <v>62</v>
      </c>
      <c r="K91" s="132"/>
      <c r="L91" s="127" t="s">
        <v>63</v>
      </c>
      <c r="M91" s="127"/>
      <c r="N91" s="127" t="s">
        <v>67</v>
      </c>
      <c r="O91" s="127"/>
      <c r="P91" s="132"/>
      <c r="Q91" s="132"/>
      <c r="R91" s="127" t="s">
        <v>68</v>
      </c>
      <c r="S91" s="127" t="s">
        <v>66</v>
      </c>
      <c r="T91" s="86">
        <f t="shared" si="1"/>
        <v>0</v>
      </c>
      <c r="U91" s="87">
        <f t="shared" si="2"/>
        <v>0</v>
      </c>
      <c r="V91" s="74"/>
      <c r="W91" s="91">
        <f t="shared" si="3"/>
        <v>0.35</v>
      </c>
      <c r="X91" s="92">
        <f t="shared" si="4"/>
        <v>0</v>
      </c>
      <c r="Y91" s="92">
        <f t="shared" si="5"/>
        <v>0</v>
      </c>
      <c r="Z91" s="92">
        <f>IF(M91&lt;0,-1,1)*(VLOOKUP(R91,$A$203:$BU$205,('Ark1'!$A$1-2009)*12+VLOOKUP($E$2,$A$208:$B$219,2,FALSE)+1,FALSE)/100*ABS(Q91))</f>
        <v>0</v>
      </c>
      <c r="AA91" s="90">
        <f t="shared" si="6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</row>
    <row r="92" spans="1:76" ht="22.5" customHeight="1" x14ac:dyDescent="0.25">
      <c r="A92" s="85">
        <v>84</v>
      </c>
      <c r="B92" s="126"/>
      <c r="C92" s="127"/>
      <c r="D92" s="127" t="s">
        <v>61</v>
      </c>
      <c r="E92" s="127"/>
      <c r="F92" s="127"/>
      <c r="G92" s="127"/>
      <c r="H92" s="127"/>
      <c r="I92" s="127" t="s">
        <v>61</v>
      </c>
      <c r="J92" s="127" t="s">
        <v>62</v>
      </c>
      <c r="K92" s="132"/>
      <c r="L92" s="127" t="s">
        <v>63</v>
      </c>
      <c r="M92" s="127"/>
      <c r="N92" s="127" t="s">
        <v>67</v>
      </c>
      <c r="O92" s="127"/>
      <c r="P92" s="132"/>
      <c r="Q92" s="132"/>
      <c r="R92" s="127" t="s">
        <v>68</v>
      </c>
      <c r="S92" s="127" t="s">
        <v>66</v>
      </c>
      <c r="T92" s="86">
        <f t="shared" si="1"/>
        <v>0</v>
      </c>
      <c r="U92" s="87">
        <f t="shared" si="2"/>
        <v>0</v>
      </c>
      <c r="V92" s="74"/>
      <c r="W92" s="91">
        <f t="shared" si="3"/>
        <v>0.35</v>
      </c>
      <c r="X92" s="92">
        <f t="shared" si="4"/>
        <v>0</v>
      </c>
      <c r="Y92" s="92">
        <f t="shared" si="5"/>
        <v>0</v>
      </c>
      <c r="Z92" s="92">
        <f>IF(M92&lt;0,-1,1)*(VLOOKUP(R92,$A$203:$BU$205,('Ark1'!$A$1-2009)*12+VLOOKUP($E$2,$A$208:$B$219,2,FALSE)+1,FALSE)/100*ABS(Q92))</f>
        <v>0</v>
      </c>
      <c r="AA92" s="90">
        <f t="shared" si="6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</row>
    <row r="93" spans="1:76" ht="22.5" customHeight="1" x14ac:dyDescent="0.25">
      <c r="A93" s="93">
        <v>85</v>
      </c>
      <c r="B93" s="128"/>
      <c r="C93" s="129"/>
      <c r="D93" s="129" t="s">
        <v>61</v>
      </c>
      <c r="E93" s="129"/>
      <c r="F93" s="129"/>
      <c r="G93" s="129"/>
      <c r="H93" s="129"/>
      <c r="I93" s="129" t="s">
        <v>61</v>
      </c>
      <c r="J93" s="129" t="s">
        <v>62</v>
      </c>
      <c r="K93" s="133"/>
      <c r="L93" s="129" t="s">
        <v>63</v>
      </c>
      <c r="M93" s="129"/>
      <c r="N93" s="129" t="s">
        <v>67</v>
      </c>
      <c r="O93" s="129"/>
      <c r="P93" s="133"/>
      <c r="Q93" s="133"/>
      <c r="R93" s="129" t="s">
        <v>68</v>
      </c>
      <c r="S93" s="129" t="s">
        <v>66</v>
      </c>
      <c r="T93" s="86">
        <f t="shared" si="1"/>
        <v>0</v>
      </c>
      <c r="U93" s="87">
        <f t="shared" si="2"/>
        <v>0</v>
      </c>
      <c r="V93" s="74"/>
      <c r="W93" s="91">
        <f t="shared" si="3"/>
        <v>0.35</v>
      </c>
      <c r="X93" s="92">
        <f t="shared" si="4"/>
        <v>0</v>
      </c>
      <c r="Y93" s="92">
        <f t="shared" si="5"/>
        <v>0</v>
      </c>
      <c r="Z93" s="92">
        <f>IF(M93&lt;0,-1,1)*(VLOOKUP(R93,$A$203:$BU$205,('Ark1'!$A$1-2009)*12+VLOOKUP($E$2,$A$208:$B$219,2,FALSE)+1,FALSE)/100*ABS(Q93))</f>
        <v>0</v>
      </c>
      <c r="AA93" s="90">
        <f t="shared" si="6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</row>
    <row r="94" spans="1:76" ht="22.5" customHeight="1" x14ac:dyDescent="0.25">
      <c r="A94" s="85">
        <v>86</v>
      </c>
      <c r="B94" s="126"/>
      <c r="C94" s="127"/>
      <c r="D94" s="127" t="s">
        <v>61</v>
      </c>
      <c r="E94" s="127"/>
      <c r="F94" s="127"/>
      <c r="G94" s="127"/>
      <c r="H94" s="127"/>
      <c r="I94" s="127" t="s">
        <v>61</v>
      </c>
      <c r="J94" s="127" t="s">
        <v>62</v>
      </c>
      <c r="K94" s="132"/>
      <c r="L94" s="127" t="s">
        <v>63</v>
      </c>
      <c r="M94" s="127"/>
      <c r="N94" s="127" t="s">
        <v>67</v>
      </c>
      <c r="O94" s="127"/>
      <c r="P94" s="132"/>
      <c r="Q94" s="132"/>
      <c r="R94" s="127" t="s">
        <v>68</v>
      </c>
      <c r="S94" s="127" t="s">
        <v>66</v>
      </c>
      <c r="T94" s="86">
        <f t="shared" si="1"/>
        <v>0</v>
      </c>
      <c r="U94" s="87">
        <f t="shared" si="2"/>
        <v>0</v>
      </c>
      <c r="V94" s="74"/>
      <c r="W94" s="91">
        <f t="shared" si="3"/>
        <v>0.35</v>
      </c>
      <c r="X94" s="92">
        <f t="shared" si="4"/>
        <v>0</v>
      </c>
      <c r="Y94" s="92">
        <f t="shared" si="5"/>
        <v>0</v>
      </c>
      <c r="Z94" s="92">
        <f>IF(M94&lt;0,-1,1)*(VLOOKUP(R94,$A$203:$BU$205,('Ark1'!$A$1-2009)*12+VLOOKUP($E$2,$A$208:$B$219,2,FALSE)+1,FALSE)/100*ABS(Q94))</f>
        <v>0</v>
      </c>
      <c r="AA94" s="90">
        <f t="shared" si="6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</row>
    <row r="95" spans="1:76" ht="22.5" customHeight="1" x14ac:dyDescent="0.25">
      <c r="A95" s="85">
        <v>87</v>
      </c>
      <c r="B95" s="126"/>
      <c r="C95" s="127"/>
      <c r="D95" s="127" t="s">
        <v>61</v>
      </c>
      <c r="E95" s="127"/>
      <c r="F95" s="127"/>
      <c r="G95" s="127"/>
      <c r="H95" s="127"/>
      <c r="I95" s="127" t="s">
        <v>61</v>
      </c>
      <c r="J95" s="127" t="s">
        <v>62</v>
      </c>
      <c r="K95" s="132"/>
      <c r="L95" s="127" t="s">
        <v>63</v>
      </c>
      <c r="M95" s="127"/>
      <c r="N95" s="127" t="s">
        <v>67</v>
      </c>
      <c r="O95" s="127"/>
      <c r="P95" s="132"/>
      <c r="Q95" s="132"/>
      <c r="R95" s="127" t="s">
        <v>68</v>
      </c>
      <c r="S95" s="127" t="s">
        <v>66</v>
      </c>
      <c r="T95" s="86">
        <f t="shared" si="1"/>
        <v>0</v>
      </c>
      <c r="U95" s="87">
        <f t="shared" si="2"/>
        <v>0</v>
      </c>
      <c r="V95" s="74"/>
      <c r="W95" s="91">
        <f t="shared" si="3"/>
        <v>0.35</v>
      </c>
      <c r="X95" s="92">
        <f t="shared" si="4"/>
        <v>0</v>
      </c>
      <c r="Y95" s="92">
        <f t="shared" si="5"/>
        <v>0</v>
      </c>
      <c r="Z95" s="92">
        <f>IF(M95&lt;0,-1,1)*(VLOOKUP(R95,$A$203:$BU$205,('Ark1'!$A$1-2009)*12+VLOOKUP($E$2,$A$208:$B$219,2,FALSE)+1,FALSE)/100*ABS(Q95))</f>
        <v>0</v>
      </c>
      <c r="AA95" s="90">
        <f t="shared" si="6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</row>
    <row r="96" spans="1:76" ht="22.5" customHeight="1" x14ac:dyDescent="0.25">
      <c r="A96" s="85">
        <v>88</v>
      </c>
      <c r="B96" s="126"/>
      <c r="C96" s="127"/>
      <c r="D96" s="127" t="s">
        <v>61</v>
      </c>
      <c r="E96" s="127"/>
      <c r="F96" s="127"/>
      <c r="G96" s="127"/>
      <c r="H96" s="127"/>
      <c r="I96" s="127" t="s">
        <v>61</v>
      </c>
      <c r="J96" s="127" t="s">
        <v>62</v>
      </c>
      <c r="K96" s="132"/>
      <c r="L96" s="127" t="s">
        <v>63</v>
      </c>
      <c r="M96" s="127"/>
      <c r="N96" s="127" t="s">
        <v>67</v>
      </c>
      <c r="O96" s="127"/>
      <c r="P96" s="132"/>
      <c r="Q96" s="132"/>
      <c r="R96" s="127" t="s">
        <v>68</v>
      </c>
      <c r="S96" s="127" t="s">
        <v>66</v>
      </c>
      <c r="T96" s="86">
        <f t="shared" si="1"/>
        <v>0</v>
      </c>
      <c r="U96" s="87">
        <f t="shared" si="2"/>
        <v>0</v>
      </c>
      <c r="V96" s="74"/>
      <c r="W96" s="91">
        <f t="shared" si="3"/>
        <v>0.35</v>
      </c>
      <c r="X96" s="92">
        <f t="shared" si="4"/>
        <v>0</v>
      </c>
      <c r="Y96" s="92">
        <f t="shared" si="5"/>
        <v>0</v>
      </c>
      <c r="Z96" s="92">
        <f>IF(M96&lt;0,-1,1)*(VLOOKUP(R96,$A$203:$BU$205,('Ark1'!$A$1-2009)*12+VLOOKUP($E$2,$A$208:$B$219,2,FALSE)+1,FALSE)/100*ABS(Q96))</f>
        <v>0</v>
      </c>
      <c r="AA96" s="90">
        <f t="shared" si="6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</row>
    <row r="97" spans="1:76" ht="22.5" customHeight="1" x14ac:dyDescent="0.25">
      <c r="A97" s="85">
        <v>89</v>
      </c>
      <c r="B97" s="126"/>
      <c r="C97" s="127"/>
      <c r="D97" s="127" t="s">
        <v>61</v>
      </c>
      <c r="E97" s="127"/>
      <c r="F97" s="127"/>
      <c r="G97" s="127"/>
      <c r="H97" s="127"/>
      <c r="I97" s="127" t="s">
        <v>61</v>
      </c>
      <c r="J97" s="127" t="s">
        <v>62</v>
      </c>
      <c r="K97" s="132"/>
      <c r="L97" s="127" t="s">
        <v>63</v>
      </c>
      <c r="M97" s="127"/>
      <c r="N97" s="127" t="s">
        <v>67</v>
      </c>
      <c r="O97" s="127"/>
      <c r="P97" s="132"/>
      <c r="Q97" s="132"/>
      <c r="R97" s="127" t="s">
        <v>68</v>
      </c>
      <c r="S97" s="127" t="s">
        <v>66</v>
      </c>
      <c r="T97" s="86">
        <f t="shared" si="1"/>
        <v>0</v>
      </c>
      <c r="U97" s="87">
        <f t="shared" si="2"/>
        <v>0</v>
      </c>
      <c r="V97" s="74"/>
      <c r="W97" s="91">
        <f t="shared" si="3"/>
        <v>0.35</v>
      </c>
      <c r="X97" s="92">
        <f t="shared" si="4"/>
        <v>0</v>
      </c>
      <c r="Y97" s="92">
        <f t="shared" si="5"/>
        <v>0</v>
      </c>
      <c r="Z97" s="92">
        <f>IF(M97&lt;0,-1,1)*(VLOOKUP(R97,$A$203:$BU$205,('Ark1'!$A$1-2009)*12+VLOOKUP($E$2,$A$208:$B$219,2,FALSE)+1,FALSE)/100*ABS(Q97))</f>
        <v>0</v>
      </c>
      <c r="AA97" s="90">
        <f t="shared" si="6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</row>
    <row r="98" spans="1:76" ht="22.5" customHeight="1" x14ac:dyDescent="0.25">
      <c r="A98" s="93">
        <v>90</v>
      </c>
      <c r="B98" s="128"/>
      <c r="C98" s="129"/>
      <c r="D98" s="129" t="s">
        <v>61</v>
      </c>
      <c r="E98" s="129"/>
      <c r="F98" s="129"/>
      <c r="G98" s="129"/>
      <c r="H98" s="129"/>
      <c r="I98" s="129" t="s">
        <v>61</v>
      </c>
      <c r="J98" s="129" t="s">
        <v>62</v>
      </c>
      <c r="K98" s="133"/>
      <c r="L98" s="129" t="s">
        <v>63</v>
      </c>
      <c r="M98" s="129"/>
      <c r="N98" s="129" t="s">
        <v>67</v>
      </c>
      <c r="O98" s="129"/>
      <c r="P98" s="133"/>
      <c r="Q98" s="133"/>
      <c r="R98" s="129" t="s">
        <v>68</v>
      </c>
      <c r="S98" s="129" t="s">
        <v>66</v>
      </c>
      <c r="T98" s="86">
        <f t="shared" si="1"/>
        <v>0</v>
      </c>
      <c r="U98" s="87">
        <f t="shared" si="2"/>
        <v>0</v>
      </c>
      <c r="V98" s="74"/>
      <c r="W98" s="91">
        <f t="shared" si="3"/>
        <v>0.35</v>
      </c>
      <c r="X98" s="92">
        <f t="shared" si="4"/>
        <v>0</v>
      </c>
      <c r="Y98" s="92">
        <f t="shared" si="5"/>
        <v>0</v>
      </c>
      <c r="Z98" s="92">
        <f>IF(M98&lt;0,-1,1)*(VLOOKUP(R98,$A$203:$BU$205,('Ark1'!$A$1-2009)*12+VLOOKUP($E$2,$A$208:$B$219,2,FALSE)+1,FALSE)/100*ABS(Q98))</f>
        <v>0</v>
      </c>
      <c r="AA98" s="90">
        <f t="shared" si="6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</row>
    <row r="99" spans="1:76" ht="22.5" customHeight="1" x14ac:dyDescent="0.25">
      <c r="A99" s="85">
        <v>91</v>
      </c>
      <c r="B99" s="126"/>
      <c r="C99" s="127"/>
      <c r="D99" s="127" t="s">
        <v>61</v>
      </c>
      <c r="E99" s="127"/>
      <c r="F99" s="127"/>
      <c r="G99" s="127"/>
      <c r="H99" s="127"/>
      <c r="I99" s="127" t="s">
        <v>61</v>
      </c>
      <c r="J99" s="127" t="s">
        <v>62</v>
      </c>
      <c r="K99" s="132"/>
      <c r="L99" s="127" t="s">
        <v>63</v>
      </c>
      <c r="M99" s="127"/>
      <c r="N99" s="127" t="s">
        <v>67</v>
      </c>
      <c r="O99" s="127"/>
      <c r="P99" s="132"/>
      <c r="Q99" s="132"/>
      <c r="R99" s="127" t="s">
        <v>68</v>
      </c>
      <c r="S99" s="127" t="s">
        <v>66</v>
      </c>
      <c r="T99" s="86">
        <f t="shared" si="1"/>
        <v>0</v>
      </c>
      <c r="U99" s="87">
        <f t="shared" si="2"/>
        <v>0</v>
      </c>
      <c r="V99" s="74"/>
      <c r="W99" s="91">
        <f t="shared" si="3"/>
        <v>0.35</v>
      </c>
      <c r="X99" s="92">
        <f t="shared" si="4"/>
        <v>0</v>
      </c>
      <c r="Y99" s="92">
        <f t="shared" si="5"/>
        <v>0</v>
      </c>
      <c r="Z99" s="92">
        <f>IF(M99&lt;0,-1,1)*(VLOOKUP(R99,$A$203:$BU$205,('Ark1'!$A$1-2009)*12+VLOOKUP($E$2,$A$208:$B$219,2,FALSE)+1,FALSE)/100*ABS(Q99))</f>
        <v>0</v>
      </c>
      <c r="AA99" s="90">
        <f t="shared" si="6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</row>
    <row r="100" spans="1:76" ht="22.5" customHeight="1" x14ac:dyDescent="0.25">
      <c r="A100" s="85">
        <v>92</v>
      </c>
      <c r="B100" s="126"/>
      <c r="C100" s="127"/>
      <c r="D100" s="127" t="s">
        <v>61</v>
      </c>
      <c r="E100" s="127"/>
      <c r="F100" s="127"/>
      <c r="G100" s="127"/>
      <c r="H100" s="127"/>
      <c r="I100" s="127" t="s">
        <v>61</v>
      </c>
      <c r="J100" s="127" t="s">
        <v>62</v>
      </c>
      <c r="K100" s="132"/>
      <c r="L100" s="127" t="s">
        <v>63</v>
      </c>
      <c r="M100" s="127"/>
      <c r="N100" s="127" t="s">
        <v>67</v>
      </c>
      <c r="O100" s="127"/>
      <c r="P100" s="132"/>
      <c r="Q100" s="132"/>
      <c r="R100" s="127" t="s">
        <v>68</v>
      </c>
      <c r="S100" s="127" t="s">
        <v>66</v>
      </c>
      <c r="T100" s="86">
        <f t="shared" si="1"/>
        <v>0</v>
      </c>
      <c r="U100" s="87">
        <f t="shared" si="2"/>
        <v>0</v>
      </c>
      <c r="V100" s="74"/>
      <c r="W100" s="91">
        <f t="shared" si="3"/>
        <v>0.35</v>
      </c>
      <c r="X100" s="92">
        <f t="shared" si="4"/>
        <v>0</v>
      </c>
      <c r="Y100" s="92">
        <f t="shared" si="5"/>
        <v>0</v>
      </c>
      <c r="Z100" s="92">
        <f>IF(M100&lt;0,-1,1)*(VLOOKUP(R100,$A$203:$BU$205,('Ark1'!$A$1-2009)*12+VLOOKUP($E$2,$A$208:$B$219,2,FALSE)+1,FALSE)/100*ABS(Q100))</f>
        <v>0</v>
      </c>
      <c r="AA100" s="90">
        <f t="shared" si="6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</row>
    <row r="101" spans="1:76" ht="22.5" customHeight="1" x14ac:dyDescent="0.25">
      <c r="A101" s="85">
        <v>93</v>
      </c>
      <c r="B101" s="126"/>
      <c r="C101" s="127"/>
      <c r="D101" s="127" t="s">
        <v>61</v>
      </c>
      <c r="E101" s="127"/>
      <c r="F101" s="127"/>
      <c r="G101" s="127"/>
      <c r="H101" s="127"/>
      <c r="I101" s="127" t="s">
        <v>61</v>
      </c>
      <c r="J101" s="127" t="s">
        <v>62</v>
      </c>
      <c r="K101" s="132"/>
      <c r="L101" s="127" t="s">
        <v>63</v>
      </c>
      <c r="M101" s="127"/>
      <c r="N101" s="127" t="s">
        <v>67</v>
      </c>
      <c r="O101" s="127"/>
      <c r="P101" s="132"/>
      <c r="Q101" s="132"/>
      <c r="R101" s="127" t="s">
        <v>68</v>
      </c>
      <c r="S101" s="127" t="s">
        <v>66</v>
      </c>
      <c r="T101" s="86">
        <f t="shared" si="1"/>
        <v>0</v>
      </c>
      <c r="U101" s="87">
        <f t="shared" si="2"/>
        <v>0</v>
      </c>
      <c r="V101" s="74"/>
      <c r="W101" s="91">
        <f t="shared" si="3"/>
        <v>0.35</v>
      </c>
      <c r="X101" s="92">
        <f t="shared" si="4"/>
        <v>0</v>
      </c>
      <c r="Y101" s="92">
        <f t="shared" si="5"/>
        <v>0</v>
      </c>
      <c r="Z101" s="92">
        <f>IF(M101&lt;0,-1,1)*(VLOOKUP(R101,$A$203:$BU$205,('Ark1'!$A$1-2009)*12+VLOOKUP($E$2,$A$208:$B$219,2,FALSE)+1,FALSE)/100*ABS(Q101))</f>
        <v>0</v>
      </c>
      <c r="AA101" s="90">
        <f t="shared" si="6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</row>
    <row r="102" spans="1:76" ht="22.5" customHeight="1" x14ac:dyDescent="0.25">
      <c r="A102" s="85">
        <v>94</v>
      </c>
      <c r="B102" s="126"/>
      <c r="C102" s="127"/>
      <c r="D102" s="127" t="s">
        <v>61</v>
      </c>
      <c r="E102" s="127"/>
      <c r="F102" s="127"/>
      <c r="G102" s="127"/>
      <c r="H102" s="127"/>
      <c r="I102" s="127" t="s">
        <v>61</v>
      </c>
      <c r="J102" s="127" t="s">
        <v>62</v>
      </c>
      <c r="K102" s="132"/>
      <c r="L102" s="127" t="s">
        <v>63</v>
      </c>
      <c r="M102" s="127"/>
      <c r="N102" s="127" t="s">
        <v>67</v>
      </c>
      <c r="O102" s="127"/>
      <c r="P102" s="132"/>
      <c r="Q102" s="132"/>
      <c r="R102" s="127" t="s">
        <v>68</v>
      </c>
      <c r="S102" s="127" t="s">
        <v>66</v>
      </c>
      <c r="T102" s="86">
        <f t="shared" si="1"/>
        <v>0</v>
      </c>
      <c r="U102" s="87">
        <f t="shared" si="2"/>
        <v>0</v>
      </c>
      <c r="V102" s="74"/>
      <c r="W102" s="91">
        <f t="shared" si="3"/>
        <v>0.35</v>
      </c>
      <c r="X102" s="92">
        <f t="shared" si="4"/>
        <v>0</v>
      </c>
      <c r="Y102" s="92">
        <f t="shared" si="5"/>
        <v>0</v>
      </c>
      <c r="Z102" s="92">
        <f>IF(M102&lt;0,-1,1)*(VLOOKUP(R102,$A$203:$BU$205,('Ark1'!$A$1-2009)*12+VLOOKUP($E$2,$A$208:$B$219,2,FALSE)+1,FALSE)/100*ABS(Q102))</f>
        <v>0</v>
      </c>
      <c r="AA102" s="90">
        <f t="shared" si="6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</row>
    <row r="103" spans="1:76" ht="22.5" customHeight="1" x14ac:dyDescent="0.25">
      <c r="A103" s="93">
        <v>95</v>
      </c>
      <c r="B103" s="128"/>
      <c r="C103" s="129"/>
      <c r="D103" s="127" t="s">
        <v>61</v>
      </c>
      <c r="E103" s="129"/>
      <c r="F103" s="129"/>
      <c r="G103" s="129"/>
      <c r="H103" s="129"/>
      <c r="I103" s="127" t="s">
        <v>61</v>
      </c>
      <c r="J103" s="127" t="s">
        <v>62</v>
      </c>
      <c r="K103" s="133"/>
      <c r="L103" s="129" t="s">
        <v>63</v>
      </c>
      <c r="M103" s="129"/>
      <c r="N103" s="129" t="s">
        <v>67</v>
      </c>
      <c r="O103" s="129"/>
      <c r="P103" s="133"/>
      <c r="Q103" s="133"/>
      <c r="R103" s="127" t="s">
        <v>68</v>
      </c>
      <c r="S103" s="129" t="s">
        <v>66</v>
      </c>
      <c r="T103" s="86">
        <f t="shared" si="1"/>
        <v>0</v>
      </c>
      <c r="U103" s="87">
        <f t="shared" si="2"/>
        <v>0</v>
      </c>
      <c r="V103" s="74"/>
      <c r="W103" s="91">
        <f t="shared" si="3"/>
        <v>0.35</v>
      </c>
      <c r="X103" s="92">
        <f t="shared" si="4"/>
        <v>0</v>
      </c>
      <c r="Y103" s="92">
        <f t="shared" si="5"/>
        <v>0</v>
      </c>
      <c r="Z103" s="92">
        <f>IF(M103&lt;0,-1,1)*(VLOOKUP(R103,$A$203:$BU$205,('Ark1'!$A$1-2009)*12+VLOOKUP($E$2,$A$208:$B$219,2,FALSE)+1,FALSE)/100*ABS(Q103))</f>
        <v>0</v>
      </c>
      <c r="AA103" s="90">
        <f t="shared" si="6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</row>
    <row r="104" spans="1:76" ht="22.5" customHeight="1" x14ac:dyDescent="0.25">
      <c r="A104" s="85">
        <v>96</v>
      </c>
      <c r="B104" s="126"/>
      <c r="C104" s="127"/>
      <c r="D104" s="127" t="s">
        <v>61</v>
      </c>
      <c r="E104" s="127"/>
      <c r="F104" s="127"/>
      <c r="G104" s="127"/>
      <c r="H104" s="127"/>
      <c r="I104" s="127" t="s">
        <v>61</v>
      </c>
      <c r="J104" s="127" t="s">
        <v>62</v>
      </c>
      <c r="K104" s="132"/>
      <c r="L104" s="127" t="s">
        <v>63</v>
      </c>
      <c r="M104" s="127"/>
      <c r="N104" s="127" t="s">
        <v>67</v>
      </c>
      <c r="O104" s="127"/>
      <c r="P104" s="132"/>
      <c r="Q104" s="132"/>
      <c r="R104" s="127" t="s">
        <v>68</v>
      </c>
      <c r="S104" s="127" t="s">
        <v>66</v>
      </c>
      <c r="T104" s="86">
        <f t="shared" si="1"/>
        <v>0</v>
      </c>
      <c r="U104" s="87">
        <f t="shared" si="2"/>
        <v>0</v>
      </c>
      <c r="V104" s="74"/>
      <c r="W104" s="91">
        <f t="shared" si="3"/>
        <v>0.35</v>
      </c>
      <c r="X104" s="92">
        <f t="shared" si="4"/>
        <v>0</v>
      </c>
      <c r="Y104" s="92">
        <f t="shared" si="5"/>
        <v>0</v>
      </c>
      <c r="Z104" s="92">
        <f>IF(M104&lt;0,-1,1)*(VLOOKUP(R104,$A$203:$BU$205,('Ark1'!$A$1-2009)*12+VLOOKUP($E$2,$A$208:$B$219,2,FALSE)+1,FALSE)/100*ABS(Q104))</f>
        <v>0</v>
      </c>
      <c r="AA104" s="90">
        <f t="shared" si="6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</row>
    <row r="105" spans="1:76" ht="22.5" customHeight="1" x14ac:dyDescent="0.25">
      <c r="A105" s="85">
        <v>97</v>
      </c>
      <c r="B105" s="126"/>
      <c r="C105" s="127"/>
      <c r="D105" s="127" t="s">
        <v>61</v>
      </c>
      <c r="E105" s="127"/>
      <c r="F105" s="127"/>
      <c r="G105" s="127"/>
      <c r="H105" s="127"/>
      <c r="I105" s="127" t="s">
        <v>61</v>
      </c>
      <c r="J105" s="127" t="s">
        <v>62</v>
      </c>
      <c r="K105" s="132"/>
      <c r="L105" s="127" t="s">
        <v>63</v>
      </c>
      <c r="M105" s="127"/>
      <c r="N105" s="127" t="s">
        <v>67</v>
      </c>
      <c r="O105" s="127"/>
      <c r="P105" s="132"/>
      <c r="Q105" s="132"/>
      <c r="R105" s="127" t="s">
        <v>68</v>
      </c>
      <c r="S105" s="127" t="s">
        <v>66</v>
      </c>
      <c r="T105" s="86">
        <f t="shared" si="1"/>
        <v>0</v>
      </c>
      <c r="U105" s="87">
        <f t="shared" si="2"/>
        <v>0</v>
      </c>
      <c r="V105" s="74"/>
      <c r="W105" s="91">
        <f t="shared" si="3"/>
        <v>0.35</v>
      </c>
      <c r="X105" s="92">
        <f t="shared" si="4"/>
        <v>0</v>
      </c>
      <c r="Y105" s="92">
        <f t="shared" si="5"/>
        <v>0</v>
      </c>
      <c r="Z105" s="92">
        <f>IF(M105&lt;0,-1,1)*(VLOOKUP(R105,$A$203:$BU$205,('Ark1'!$A$1-2009)*12+VLOOKUP($E$2,$A$208:$B$219,2,FALSE)+1,FALSE)/100*ABS(Q105))</f>
        <v>0</v>
      </c>
      <c r="AA105" s="90">
        <f t="shared" si="6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</row>
    <row r="106" spans="1:76" ht="22.5" customHeight="1" x14ac:dyDescent="0.25">
      <c r="A106" s="85">
        <v>98</v>
      </c>
      <c r="B106" s="126"/>
      <c r="C106" s="127"/>
      <c r="D106" s="127" t="s">
        <v>61</v>
      </c>
      <c r="E106" s="127"/>
      <c r="F106" s="127"/>
      <c r="G106" s="127"/>
      <c r="H106" s="127"/>
      <c r="I106" s="127" t="s">
        <v>61</v>
      </c>
      <c r="J106" s="127" t="s">
        <v>62</v>
      </c>
      <c r="K106" s="132"/>
      <c r="L106" s="127" t="s">
        <v>63</v>
      </c>
      <c r="M106" s="127"/>
      <c r="N106" s="127" t="s">
        <v>67</v>
      </c>
      <c r="O106" s="127"/>
      <c r="P106" s="132"/>
      <c r="Q106" s="132"/>
      <c r="R106" s="127" t="s">
        <v>68</v>
      </c>
      <c r="S106" s="127" t="s">
        <v>66</v>
      </c>
      <c r="T106" s="86">
        <f t="shared" si="1"/>
        <v>0</v>
      </c>
      <c r="U106" s="87">
        <f t="shared" si="2"/>
        <v>0</v>
      </c>
      <c r="V106" s="74"/>
      <c r="W106" s="91">
        <f t="shared" si="3"/>
        <v>0.35</v>
      </c>
      <c r="X106" s="92">
        <f t="shared" si="4"/>
        <v>0</v>
      </c>
      <c r="Y106" s="92">
        <f t="shared" si="5"/>
        <v>0</v>
      </c>
      <c r="Z106" s="92">
        <f>IF(M106&lt;0,-1,1)*(VLOOKUP(R106,$A$203:$BU$205,('Ark1'!$A$1-2009)*12+VLOOKUP($E$2,$A$208:$B$219,2,FALSE)+1,FALSE)/100*ABS(Q106))</f>
        <v>0</v>
      </c>
      <c r="AA106" s="90">
        <f t="shared" si="6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</row>
    <row r="107" spans="1:76" ht="22.5" customHeight="1" x14ac:dyDescent="0.25">
      <c r="A107" s="85">
        <v>99</v>
      </c>
      <c r="B107" s="126"/>
      <c r="C107" s="127"/>
      <c r="D107" s="127" t="s">
        <v>61</v>
      </c>
      <c r="E107" s="127"/>
      <c r="F107" s="127"/>
      <c r="G107" s="127"/>
      <c r="H107" s="127"/>
      <c r="I107" s="127" t="s">
        <v>61</v>
      </c>
      <c r="J107" s="127" t="s">
        <v>62</v>
      </c>
      <c r="K107" s="132"/>
      <c r="L107" s="127" t="s">
        <v>63</v>
      </c>
      <c r="M107" s="127"/>
      <c r="N107" s="127" t="s">
        <v>67</v>
      </c>
      <c r="O107" s="127"/>
      <c r="P107" s="132"/>
      <c r="Q107" s="132"/>
      <c r="R107" s="127" t="s">
        <v>68</v>
      </c>
      <c r="S107" s="127" t="s">
        <v>66</v>
      </c>
      <c r="T107" s="86">
        <f t="shared" si="1"/>
        <v>0</v>
      </c>
      <c r="U107" s="87">
        <f t="shared" si="2"/>
        <v>0</v>
      </c>
      <c r="V107" s="74"/>
      <c r="W107" s="91">
        <f t="shared" si="3"/>
        <v>0.35</v>
      </c>
      <c r="X107" s="92">
        <f t="shared" si="4"/>
        <v>0</v>
      </c>
      <c r="Y107" s="92">
        <f t="shared" si="5"/>
        <v>0</v>
      </c>
      <c r="Z107" s="92">
        <f>IF(M107&lt;0,-1,1)*(VLOOKUP(R107,$A$203:$BU$205,('Ark1'!$A$1-2009)*12+VLOOKUP($E$2,$A$208:$B$219,2,FALSE)+1,FALSE)/100*ABS(Q107))</f>
        <v>0</v>
      </c>
      <c r="AA107" s="90">
        <f t="shared" si="6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</row>
    <row r="108" spans="1:76" ht="22.5" customHeight="1" x14ac:dyDescent="0.25">
      <c r="A108" s="85">
        <v>100</v>
      </c>
      <c r="B108" s="126"/>
      <c r="C108" s="127"/>
      <c r="D108" s="127" t="s">
        <v>61</v>
      </c>
      <c r="E108" s="127"/>
      <c r="F108" s="127"/>
      <c r="G108" s="127"/>
      <c r="H108" s="127"/>
      <c r="I108" s="127" t="s">
        <v>61</v>
      </c>
      <c r="J108" s="127" t="s">
        <v>62</v>
      </c>
      <c r="K108" s="132"/>
      <c r="L108" s="127" t="s">
        <v>63</v>
      </c>
      <c r="M108" s="127"/>
      <c r="N108" s="127" t="s">
        <v>67</v>
      </c>
      <c r="O108" s="127"/>
      <c r="P108" s="132"/>
      <c r="Q108" s="132"/>
      <c r="R108" s="127" t="s">
        <v>68</v>
      </c>
      <c r="S108" s="127" t="s">
        <v>66</v>
      </c>
      <c r="T108" s="86">
        <f t="shared" si="1"/>
        <v>0</v>
      </c>
      <c r="U108" s="87">
        <f t="shared" si="2"/>
        <v>0</v>
      </c>
      <c r="V108" s="74"/>
      <c r="W108" s="91">
        <f t="shared" si="3"/>
        <v>0.35</v>
      </c>
      <c r="X108" s="92">
        <f t="shared" si="4"/>
        <v>0</v>
      </c>
      <c r="Y108" s="92">
        <f t="shared" si="5"/>
        <v>0</v>
      </c>
      <c r="Z108" s="92">
        <f>IF(M108&lt;0,-1,1)*(VLOOKUP(R108,$A$203:$BU$205,('Ark1'!$A$1-2009)*12+VLOOKUP($E$2,$A$208:$B$219,2,FALSE)+1,FALSE)/100*ABS(Q108))</f>
        <v>0</v>
      </c>
      <c r="AA108" s="90">
        <f t="shared" si="6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</row>
    <row r="109" spans="1:76" ht="22.5" customHeight="1" x14ac:dyDescent="0.25">
      <c r="A109" s="85">
        <v>101</v>
      </c>
      <c r="B109" s="126"/>
      <c r="C109" s="127"/>
      <c r="D109" s="127" t="s">
        <v>61</v>
      </c>
      <c r="E109" s="127"/>
      <c r="F109" s="127"/>
      <c r="G109" s="127"/>
      <c r="H109" s="127"/>
      <c r="I109" s="127" t="s">
        <v>61</v>
      </c>
      <c r="J109" s="127" t="s">
        <v>62</v>
      </c>
      <c r="K109" s="132"/>
      <c r="L109" s="127" t="s">
        <v>63</v>
      </c>
      <c r="M109" s="127"/>
      <c r="N109" s="127" t="s">
        <v>67</v>
      </c>
      <c r="O109" s="127"/>
      <c r="P109" s="132"/>
      <c r="Q109" s="132"/>
      <c r="R109" s="127" t="s">
        <v>68</v>
      </c>
      <c r="S109" s="127" t="s">
        <v>66</v>
      </c>
      <c r="T109" s="86">
        <f t="shared" si="1"/>
        <v>0</v>
      </c>
      <c r="U109" s="87">
        <f t="shared" si="2"/>
        <v>0</v>
      </c>
      <c r="V109" s="74"/>
      <c r="W109" s="91">
        <f t="shared" si="3"/>
        <v>0.35</v>
      </c>
      <c r="X109" s="92">
        <f t="shared" si="4"/>
        <v>0</v>
      </c>
      <c r="Y109" s="92">
        <f t="shared" si="5"/>
        <v>0</v>
      </c>
      <c r="Z109" s="92">
        <f>IF(M109&lt;0,-1,1)*(VLOOKUP(R109,$A$203:$BU$205,('Ark1'!$A$1-2009)*12+VLOOKUP($E$2,$A$208:$B$219,2,FALSE)+1,FALSE)/100*ABS(Q109))</f>
        <v>0</v>
      </c>
      <c r="AA109" s="90">
        <f t="shared" si="6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</row>
    <row r="110" spans="1:76" ht="22.5" customHeight="1" x14ac:dyDescent="0.25">
      <c r="A110" s="93">
        <v>102</v>
      </c>
      <c r="B110" s="128"/>
      <c r="C110" s="129"/>
      <c r="D110" s="129" t="s">
        <v>61</v>
      </c>
      <c r="E110" s="129"/>
      <c r="F110" s="129"/>
      <c r="G110" s="129"/>
      <c r="H110" s="129"/>
      <c r="I110" s="129" t="s">
        <v>61</v>
      </c>
      <c r="J110" s="129" t="s">
        <v>62</v>
      </c>
      <c r="K110" s="133"/>
      <c r="L110" s="129" t="s">
        <v>63</v>
      </c>
      <c r="M110" s="129"/>
      <c r="N110" s="129" t="s">
        <v>67</v>
      </c>
      <c r="O110" s="129"/>
      <c r="P110" s="133"/>
      <c r="Q110" s="133"/>
      <c r="R110" s="129" t="s">
        <v>68</v>
      </c>
      <c r="S110" s="129" t="s">
        <v>66</v>
      </c>
      <c r="T110" s="86">
        <f t="shared" si="1"/>
        <v>0</v>
      </c>
      <c r="U110" s="87">
        <f t="shared" si="2"/>
        <v>0</v>
      </c>
      <c r="V110" s="74"/>
      <c r="W110" s="91">
        <f t="shared" si="3"/>
        <v>0.35</v>
      </c>
      <c r="X110" s="92">
        <f t="shared" si="4"/>
        <v>0</v>
      </c>
      <c r="Y110" s="92">
        <f t="shared" si="5"/>
        <v>0</v>
      </c>
      <c r="Z110" s="92">
        <f>IF(M110&lt;0,-1,1)*(VLOOKUP(R110,$A$203:$BU$205,('Ark1'!$A$1-2009)*12+VLOOKUP($E$2,$A$208:$B$219,2,FALSE)+1,FALSE)/100*ABS(Q110))</f>
        <v>0</v>
      </c>
      <c r="AA110" s="90">
        <f t="shared" si="6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</row>
    <row r="111" spans="1:76" ht="22.5" customHeight="1" x14ac:dyDescent="0.25">
      <c r="A111" s="85">
        <v>103</v>
      </c>
      <c r="B111" s="126"/>
      <c r="C111" s="127"/>
      <c r="D111" s="127" t="s">
        <v>61</v>
      </c>
      <c r="E111" s="127"/>
      <c r="F111" s="127"/>
      <c r="G111" s="127"/>
      <c r="H111" s="127"/>
      <c r="I111" s="127" t="s">
        <v>61</v>
      </c>
      <c r="J111" s="127" t="s">
        <v>62</v>
      </c>
      <c r="K111" s="132"/>
      <c r="L111" s="127" t="s">
        <v>63</v>
      </c>
      <c r="M111" s="127"/>
      <c r="N111" s="127" t="s">
        <v>67</v>
      </c>
      <c r="O111" s="127"/>
      <c r="P111" s="132"/>
      <c r="Q111" s="132"/>
      <c r="R111" s="127" t="s">
        <v>68</v>
      </c>
      <c r="S111" s="127" t="s">
        <v>66</v>
      </c>
      <c r="T111" s="86">
        <f t="shared" si="1"/>
        <v>0</v>
      </c>
      <c r="U111" s="87">
        <f t="shared" si="2"/>
        <v>0</v>
      </c>
      <c r="V111" s="74"/>
      <c r="W111" s="91">
        <f t="shared" si="3"/>
        <v>0.35</v>
      </c>
      <c r="X111" s="92">
        <f t="shared" si="4"/>
        <v>0</v>
      </c>
      <c r="Y111" s="92">
        <f t="shared" si="5"/>
        <v>0</v>
      </c>
      <c r="Z111" s="92">
        <f>IF(M111&lt;0,-1,1)*(VLOOKUP(R111,$A$203:$BU$205,('Ark1'!$A$1-2009)*12+VLOOKUP($E$2,$A$208:$B$219,2,FALSE)+1,FALSE)/100*ABS(Q111))</f>
        <v>0</v>
      </c>
      <c r="AA111" s="90">
        <f t="shared" si="6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</row>
    <row r="112" spans="1:76" ht="22.5" customHeight="1" x14ac:dyDescent="0.25">
      <c r="A112" s="85">
        <v>104</v>
      </c>
      <c r="B112" s="126"/>
      <c r="C112" s="127"/>
      <c r="D112" s="127" t="s">
        <v>61</v>
      </c>
      <c r="E112" s="127"/>
      <c r="F112" s="127"/>
      <c r="G112" s="127"/>
      <c r="H112" s="127"/>
      <c r="I112" s="127" t="s">
        <v>61</v>
      </c>
      <c r="J112" s="127" t="s">
        <v>62</v>
      </c>
      <c r="K112" s="132"/>
      <c r="L112" s="127" t="s">
        <v>63</v>
      </c>
      <c r="M112" s="127"/>
      <c r="N112" s="127" t="s">
        <v>67</v>
      </c>
      <c r="O112" s="127"/>
      <c r="P112" s="132"/>
      <c r="Q112" s="132"/>
      <c r="R112" s="127" t="s">
        <v>68</v>
      </c>
      <c r="S112" s="127" t="s">
        <v>66</v>
      </c>
      <c r="T112" s="86">
        <f t="shared" si="1"/>
        <v>0</v>
      </c>
      <c r="U112" s="87">
        <f t="shared" si="2"/>
        <v>0</v>
      </c>
      <c r="V112" s="74"/>
      <c r="W112" s="91">
        <f t="shared" si="3"/>
        <v>0.35</v>
      </c>
      <c r="X112" s="92">
        <f t="shared" si="4"/>
        <v>0</v>
      </c>
      <c r="Y112" s="92">
        <f t="shared" si="5"/>
        <v>0</v>
      </c>
      <c r="Z112" s="92">
        <f>IF(M112&lt;0,-1,1)*(VLOOKUP(R112,$A$203:$BU$205,('Ark1'!$A$1-2009)*12+VLOOKUP($E$2,$A$208:$B$219,2,FALSE)+1,FALSE)/100*ABS(Q112))</f>
        <v>0</v>
      </c>
      <c r="AA112" s="90">
        <f t="shared" si="6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</row>
    <row r="113" spans="1:76" ht="22.5" customHeight="1" x14ac:dyDescent="0.25">
      <c r="A113" s="85">
        <v>105</v>
      </c>
      <c r="B113" s="126"/>
      <c r="C113" s="127"/>
      <c r="D113" s="127" t="s">
        <v>61</v>
      </c>
      <c r="E113" s="127"/>
      <c r="F113" s="127"/>
      <c r="G113" s="127"/>
      <c r="H113" s="127"/>
      <c r="I113" s="127" t="s">
        <v>61</v>
      </c>
      <c r="J113" s="127" t="s">
        <v>62</v>
      </c>
      <c r="K113" s="132"/>
      <c r="L113" s="127" t="s">
        <v>63</v>
      </c>
      <c r="M113" s="127"/>
      <c r="N113" s="127" t="s">
        <v>67</v>
      </c>
      <c r="O113" s="127"/>
      <c r="P113" s="132"/>
      <c r="Q113" s="132"/>
      <c r="R113" s="127" t="s">
        <v>68</v>
      </c>
      <c r="S113" s="127" t="s">
        <v>66</v>
      </c>
      <c r="T113" s="86">
        <f t="shared" si="1"/>
        <v>0</v>
      </c>
      <c r="U113" s="87">
        <f t="shared" si="2"/>
        <v>0</v>
      </c>
      <c r="V113" s="74"/>
      <c r="W113" s="91">
        <f t="shared" si="3"/>
        <v>0.35</v>
      </c>
      <c r="X113" s="92">
        <f t="shared" si="4"/>
        <v>0</v>
      </c>
      <c r="Y113" s="92">
        <f t="shared" si="5"/>
        <v>0</v>
      </c>
      <c r="Z113" s="92">
        <f>IF(M113&lt;0,-1,1)*(VLOOKUP(R113,$A$203:$BU$205,('Ark1'!$A$1-2009)*12+VLOOKUP($E$2,$A$208:$B$219,2,FALSE)+1,FALSE)/100*ABS(Q113))</f>
        <v>0</v>
      </c>
      <c r="AA113" s="90">
        <f t="shared" si="6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</row>
    <row r="114" spans="1:76" ht="22.5" customHeight="1" x14ac:dyDescent="0.25">
      <c r="A114" s="85">
        <v>106</v>
      </c>
      <c r="B114" s="126"/>
      <c r="C114" s="127"/>
      <c r="D114" s="127" t="s">
        <v>61</v>
      </c>
      <c r="E114" s="127"/>
      <c r="F114" s="127"/>
      <c r="G114" s="127"/>
      <c r="H114" s="127"/>
      <c r="I114" s="127" t="s">
        <v>61</v>
      </c>
      <c r="J114" s="127" t="s">
        <v>62</v>
      </c>
      <c r="K114" s="132"/>
      <c r="L114" s="127" t="s">
        <v>63</v>
      </c>
      <c r="M114" s="127"/>
      <c r="N114" s="127" t="s">
        <v>67</v>
      </c>
      <c r="O114" s="127"/>
      <c r="P114" s="132"/>
      <c r="Q114" s="132"/>
      <c r="R114" s="127" t="s">
        <v>68</v>
      </c>
      <c r="S114" s="127" t="s">
        <v>66</v>
      </c>
      <c r="T114" s="86">
        <f t="shared" si="1"/>
        <v>0</v>
      </c>
      <c r="U114" s="87">
        <f t="shared" si="2"/>
        <v>0</v>
      </c>
      <c r="V114" s="74"/>
      <c r="W114" s="91">
        <f t="shared" si="3"/>
        <v>0.35</v>
      </c>
      <c r="X114" s="92">
        <f t="shared" si="4"/>
        <v>0</v>
      </c>
      <c r="Y114" s="92">
        <f t="shared" si="5"/>
        <v>0</v>
      </c>
      <c r="Z114" s="92">
        <f>IF(M114&lt;0,-1,1)*(VLOOKUP(R114,$A$203:$BU$205,('Ark1'!$A$1-2009)*12+VLOOKUP($E$2,$A$208:$B$219,2,FALSE)+1,FALSE)/100*ABS(Q114))</f>
        <v>0</v>
      </c>
      <c r="AA114" s="90">
        <f t="shared" si="6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</row>
    <row r="115" spans="1:76" ht="22.5" customHeight="1" x14ac:dyDescent="0.25">
      <c r="A115" s="93">
        <v>107</v>
      </c>
      <c r="B115" s="128"/>
      <c r="C115" s="129"/>
      <c r="D115" s="127" t="s">
        <v>61</v>
      </c>
      <c r="E115" s="129"/>
      <c r="F115" s="129"/>
      <c r="G115" s="129"/>
      <c r="H115" s="129"/>
      <c r="I115" s="127" t="s">
        <v>61</v>
      </c>
      <c r="J115" s="127" t="s">
        <v>62</v>
      </c>
      <c r="K115" s="133"/>
      <c r="L115" s="129" t="s">
        <v>63</v>
      </c>
      <c r="M115" s="129"/>
      <c r="N115" s="129" t="s">
        <v>67</v>
      </c>
      <c r="O115" s="129"/>
      <c r="P115" s="133"/>
      <c r="Q115" s="133"/>
      <c r="R115" s="127" t="s">
        <v>68</v>
      </c>
      <c r="S115" s="129" t="s">
        <v>66</v>
      </c>
      <c r="T115" s="86">
        <f t="shared" si="1"/>
        <v>0</v>
      </c>
      <c r="U115" s="87">
        <f t="shared" si="2"/>
        <v>0</v>
      </c>
      <c r="V115" s="74"/>
      <c r="W115" s="91">
        <f t="shared" si="3"/>
        <v>0.35</v>
      </c>
      <c r="X115" s="92">
        <f t="shared" si="4"/>
        <v>0</v>
      </c>
      <c r="Y115" s="92">
        <f t="shared" si="5"/>
        <v>0</v>
      </c>
      <c r="Z115" s="92">
        <f>IF(M115&lt;0,-1,1)*(VLOOKUP(R115,$A$203:$BU$205,('Ark1'!$A$1-2009)*12+VLOOKUP($E$2,$A$208:$B$219,2,FALSE)+1,FALSE)/100*ABS(Q115))</f>
        <v>0</v>
      </c>
      <c r="AA115" s="90">
        <f t="shared" si="6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</row>
    <row r="116" spans="1:76" ht="22.5" customHeight="1" x14ac:dyDescent="0.25">
      <c r="A116" s="93">
        <v>108</v>
      </c>
      <c r="B116" s="128"/>
      <c r="C116" s="129"/>
      <c r="D116" s="129" t="s">
        <v>61</v>
      </c>
      <c r="E116" s="129"/>
      <c r="F116" s="129"/>
      <c r="G116" s="129"/>
      <c r="H116" s="129"/>
      <c r="I116" s="129" t="s">
        <v>61</v>
      </c>
      <c r="J116" s="129" t="s">
        <v>62</v>
      </c>
      <c r="K116" s="133"/>
      <c r="L116" s="129" t="s">
        <v>63</v>
      </c>
      <c r="M116" s="129"/>
      <c r="N116" s="129" t="s">
        <v>67</v>
      </c>
      <c r="O116" s="129"/>
      <c r="P116" s="133"/>
      <c r="Q116" s="133"/>
      <c r="R116" s="129" t="s">
        <v>68</v>
      </c>
      <c r="S116" s="129" t="s">
        <v>66</v>
      </c>
      <c r="T116" s="86">
        <f t="shared" si="1"/>
        <v>0</v>
      </c>
      <c r="U116" s="87">
        <f t="shared" si="2"/>
        <v>0</v>
      </c>
      <c r="V116" s="74"/>
      <c r="W116" s="91">
        <f t="shared" si="3"/>
        <v>0.35</v>
      </c>
      <c r="X116" s="92">
        <f t="shared" si="4"/>
        <v>0</v>
      </c>
      <c r="Y116" s="92">
        <f t="shared" si="5"/>
        <v>0</v>
      </c>
      <c r="Z116" s="92">
        <f>IF(M116&lt;0,-1,1)*(VLOOKUP(R116,$A$203:$BU$205,('Ark1'!$A$1-2009)*12+VLOOKUP($E$2,$A$208:$B$219,2,FALSE)+1,FALSE)/100*ABS(Q116))</f>
        <v>0</v>
      </c>
      <c r="AA116" s="90">
        <f t="shared" si="6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</row>
    <row r="117" spans="1:76" ht="22.5" customHeight="1" x14ac:dyDescent="0.25">
      <c r="A117" s="85">
        <v>109</v>
      </c>
      <c r="B117" s="126"/>
      <c r="C117" s="127"/>
      <c r="D117" s="127" t="s">
        <v>61</v>
      </c>
      <c r="E117" s="127"/>
      <c r="F117" s="127"/>
      <c r="G117" s="127"/>
      <c r="H117" s="127"/>
      <c r="I117" s="127" t="s">
        <v>61</v>
      </c>
      <c r="J117" s="127" t="s">
        <v>62</v>
      </c>
      <c r="K117" s="132"/>
      <c r="L117" s="127" t="s">
        <v>63</v>
      </c>
      <c r="M117" s="127"/>
      <c r="N117" s="127" t="s">
        <v>67</v>
      </c>
      <c r="O117" s="127"/>
      <c r="P117" s="132"/>
      <c r="Q117" s="132"/>
      <c r="R117" s="127" t="s">
        <v>68</v>
      </c>
      <c r="S117" s="127" t="s">
        <v>66</v>
      </c>
      <c r="T117" s="86">
        <f t="shared" si="1"/>
        <v>0</v>
      </c>
      <c r="U117" s="87">
        <f t="shared" si="2"/>
        <v>0</v>
      </c>
      <c r="V117" s="74"/>
      <c r="W117" s="91">
        <f t="shared" si="3"/>
        <v>0.35</v>
      </c>
      <c r="X117" s="92">
        <f t="shared" si="4"/>
        <v>0</v>
      </c>
      <c r="Y117" s="92">
        <f t="shared" si="5"/>
        <v>0</v>
      </c>
      <c r="Z117" s="92">
        <f>IF(M117&lt;0,-1,1)*(VLOOKUP(R117,$A$203:$BU$205,('Ark1'!$A$1-2009)*12+VLOOKUP($E$2,$A$208:$B$219,2,FALSE)+1,FALSE)/100*ABS(Q117))</f>
        <v>0</v>
      </c>
      <c r="AA117" s="90">
        <f t="shared" si="6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</row>
    <row r="118" spans="1:76" ht="22.5" customHeight="1" x14ac:dyDescent="0.25">
      <c r="A118" s="85">
        <v>110</v>
      </c>
      <c r="B118" s="126"/>
      <c r="C118" s="127"/>
      <c r="D118" s="127" t="s">
        <v>61</v>
      </c>
      <c r="E118" s="127"/>
      <c r="F118" s="127"/>
      <c r="G118" s="127"/>
      <c r="H118" s="127"/>
      <c r="I118" s="127" t="s">
        <v>61</v>
      </c>
      <c r="J118" s="127" t="s">
        <v>62</v>
      </c>
      <c r="K118" s="132"/>
      <c r="L118" s="127" t="s">
        <v>63</v>
      </c>
      <c r="M118" s="127"/>
      <c r="N118" s="127" t="s">
        <v>67</v>
      </c>
      <c r="O118" s="127"/>
      <c r="P118" s="132"/>
      <c r="Q118" s="132"/>
      <c r="R118" s="127" t="s">
        <v>68</v>
      </c>
      <c r="S118" s="127" t="s">
        <v>66</v>
      </c>
      <c r="T118" s="86">
        <f t="shared" si="1"/>
        <v>0</v>
      </c>
      <c r="U118" s="87">
        <f t="shared" si="2"/>
        <v>0</v>
      </c>
      <c r="V118" s="74"/>
      <c r="W118" s="91">
        <f t="shared" si="3"/>
        <v>0.35</v>
      </c>
      <c r="X118" s="92">
        <f t="shared" si="4"/>
        <v>0</v>
      </c>
      <c r="Y118" s="92">
        <f t="shared" si="5"/>
        <v>0</v>
      </c>
      <c r="Z118" s="92">
        <f>IF(M118&lt;0,-1,1)*(VLOOKUP(R118,$A$203:$BU$205,('Ark1'!$A$1-2009)*12+VLOOKUP($E$2,$A$208:$B$219,2,FALSE)+1,FALSE)/100*ABS(Q118))</f>
        <v>0</v>
      </c>
      <c r="AA118" s="90">
        <f t="shared" si="6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</row>
    <row r="119" spans="1:76" ht="22.5" customHeight="1" x14ac:dyDescent="0.25">
      <c r="A119" s="85">
        <v>111</v>
      </c>
      <c r="B119" s="126"/>
      <c r="C119" s="127"/>
      <c r="D119" s="127" t="s">
        <v>61</v>
      </c>
      <c r="E119" s="127"/>
      <c r="F119" s="127"/>
      <c r="G119" s="127"/>
      <c r="H119" s="127"/>
      <c r="I119" s="127" t="s">
        <v>61</v>
      </c>
      <c r="J119" s="127" t="s">
        <v>62</v>
      </c>
      <c r="K119" s="132"/>
      <c r="L119" s="127" t="s">
        <v>63</v>
      </c>
      <c r="M119" s="127"/>
      <c r="N119" s="127" t="s">
        <v>67</v>
      </c>
      <c r="O119" s="127"/>
      <c r="P119" s="132"/>
      <c r="Q119" s="132"/>
      <c r="R119" s="127" t="s">
        <v>68</v>
      </c>
      <c r="S119" s="127" t="s">
        <v>66</v>
      </c>
      <c r="T119" s="86">
        <f t="shared" si="1"/>
        <v>0</v>
      </c>
      <c r="U119" s="87">
        <f t="shared" si="2"/>
        <v>0</v>
      </c>
      <c r="V119" s="74"/>
      <c r="W119" s="91">
        <f t="shared" si="3"/>
        <v>0.35</v>
      </c>
      <c r="X119" s="92">
        <f t="shared" si="4"/>
        <v>0</v>
      </c>
      <c r="Y119" s="92">
        <f t="shared" si="5"/>
        <v>0</v>
      </c>
      <c r="Z119" s="92">
        <f>IF(M119&lt;0,-1,1)*(VLOOKUP(R119,$A$203:$BU$205,('Ark1'!$A$1-2009)*12+VLOOKUP($E$2,$A$208:$B$219,2,FALSE)+1,FALSE)/100*ABS(Q119))</f>
        <v>0</v>
      </c>
      <c r="AA119" s="90">
        <f t="shared" si="6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</row>
    <row r="120" spans="1:76" ht="22.5" customHeight="1" x14ac:dyDescent="0.25">
      <c r="A120" s="85">
        <v>112</v>
      </c>
      <c r="B120" s="126"/>
      <c r="C120" s="127"/>
      <c r="D120" s="127" t="s">
        <v>61</v>
      </c>
      <c r="E120" s="127"/>
      <c r="F120" s="127"/>
      <c r="G120" s="127"/>
      <c r="H120" s="127"/>
      <c r="I120" s="127" t="s">
        <v>61</v>
      </c>
      <c r="J120" s="127" t="s">
        <v>62</v>
      </c>
      <c r="K120" s="132"/>
      <c r="L120" s="127" t="s">
        <v>63</v>
      </c>
      <c r="M120" s="127"/>
      <c r="N120" s="127" t="s">
        <v>67</v>
      </c>
      <c r="O120" s="127"/>
      <c r="P120" s="132"/>
      <c r="Q120" s="132"/>
      <c r="R120" s="127" t="s">
        <v>68</v>
      </c>
      <c r="S120" s="127" t="s">
        <v>66</v>
      </c>
      <c r="T120" s="86">
        <f t="shared" si="1"/>
        <v>0</v>
      </c>
      <c r="U120" s="87">
        <f t="shared" si="2"/>
        <v>0</v>
      </c>
      <c r="V120" s="74"/>
      <c r="W120" s="91">
        <f t="shared" si="3"/>
        <v>0.35</v>
      </c>
      <c r="X120" s="92">
        <f t="shared" si="4"/>
        <v>0</v>
      </c>
      <c r="Y120" s="92">
        <f t="shared" si="5"/>
        <v>0</v>
      </c>
      <c r="Z120" s="92">
        <f>IF(M120&lt;0,-1,1)*(VLOOKUP(R120,$A$203:$BU$205,('Ark1'!$A$1-2009)*12+VLOOKUP($E$2,$A$208:$B$219,2,FALSE)+1,FALSE)/100*ABS(Q120))</f>
        <v>0</v>
      </c>
      <c r="AA120" s="90">
        <f t="shared" si="6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</row>
    <row r="121" spans="1:76" ht="22.5" customHeight="1" x14ac:dyDescent="0.25">
      <c r="A121" s="85">
        <v>113</v>
      </c>
      <c r="B121" s="126"/>
      <c r="C121" s="127"/>
      <c r="D121" s="127" t="s">
        <v>61</v>
      </c>
      <c r="E121" s="127"/>
      <c r="F121" s="127"/>
      <c r="G121" s="127"/>
      <c r="H121" s="127"/>
      <c r="I121" s="127" t="s">
        <v>61</v>
      </c>
      <c r="J121" s="127" t="s">
        <v>62</v>
      </c>
      <c r="K121" s="132"/>
      <c r="L121" s="127" t="s">
        <v>63</v>
      </c>
      <c r="M121" s="127"/>
      <c r="N121" s="127" t="s">
        <v>67</v>
      </c>
      <c r="O121" s="127"/>
      <c r="P121" s="132"/>
      <c r="Q121" s="132"/>
      <c r="R121" s="127" t="s">
        <v>68</v>
      </c>
      <c r="S121" s="127" t="s">
        <v>66</v>
      </c>
      <c r="T121" s="86">
        <f t="shared" si="1"/>
        <v>0</v>
      </c>
      <c r="U121" s="87">
        <f t="shared" si="2"/>
        <v>0</v>
      </c>
      <c r="V121" s="74"/>
      <c r="W121" s="91">
        <f t="shared" si="3"/>
        <v>0.35</v>
      </c>
      <c r="X121" s="92">
        <f t="shared" si="4"/>
        <v>0</v>
      </c>
      <c r="Y121" s="92">
        <f t="shared" si="5"/>
        <v>0</v>
      </c>
      <c r="Z121" s="92">
        <f>IF(M121&lt;0,-1,1)*(VLOOKUP(R121,$A$203:$BU$205,('Ark1'!$A$1-2009)*12+VLOOKUP($E$2,$A$208:$B$219,2,FALSE)+1,FALSE)/100*ABS(Q121))</f>
        <v>0</v>
      </c>
      <c r="AA121" s="90">
        <f t="shared" si="6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</row>
    <row r="122" spans="1:76" ht="22.5" customHeight="1" x14ac:dyDescent="0.25">
      <c r="A122" s="93">
        <v>114</v>
      </c>
      <c r="B122" s="128"/>
      <c r="C122" s="129"/>
      <c r="D122" s="127" t="s">
        <v>61</v>
      </c>
      <c r="E122" s="129"/>
      <c r="F122" s="129"/>
      <c r="G122" s="129"/>
      <c r="H122" s="129"/>
      <c r="I122" s="127" t="s">
        <v>61</v>
      </c>
      <c r="J122" s="127" t="s">
        <v>62</v>
      </c>
      <c r="K122" s="133"/>
      <c r="L122" s="129" t="s">
        <v>63</v>
      </c>
      <c r="M122" s="127"/>
      <c r="N122" s="129" t="s">
        <v>67</v>
      </c>
      <c r="O122" s="129"/>
      <c r="P122" s="133"/>
      <c r="Q122" s="133"/>
      <c r="R122" s="127" t="s">
        <v>68</v>
      </c>
      <c r="S122" s="129" t="s">
        <v>66</v>
      </c>
      <c r="T122" s="86">
        <f t="shared" si="1"/>
        <v>0</v>
      </c>
      <c r="U122" s="87">
        <f t="shared" si="2"/>
        <v>0</v>
      </c>
      <c r="V122" s="74"/>
      <c r="W122" s="91">
        <f t="shared" si="3"/>
        <v>0.35</v>
      </c>
      <c r="X122" s="92">
        <f t="shared" si="4"/>
        <v>0</v>
      </c>
      <c r="Y122" s="92">
        <f t="shared" si="5"/>
        <v>0</v>
      </c>
      <c r="Z122" s="92">
        <f>IF(M122&lt;0,-1,1)*(VLOOKUP(R122,$A$203:$BU$205,('Ark1'!$A$1-2009)*12+VLOOKUP($E$2,$A$208:$B$219,2,FALSE)+1,FALSE)/100*ABS(Q122))</f>
        <v>0</v>
      </c>
      <c r="AA122" s="90">
        <f t="shared" si="6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</row>
    <row r="123" spans="1:76" ht="22.5" customHeight="1" x14ac:dyDescent="0.25">
      <c r="A123" s="85">
        <v>115</v>
      </c>
      <c r="B123" s="126"/>
      <c r="C123" s="127"/>
      <c r="D123" s="127" t="s">
        <v>61</v>
      </c>
      <c r="E123" s="127"/>
      <c r="F123" s="127"/>
      <c r="G123" s="127"/>
      <c r="H123" s="127"/>
      <c r="I123" s="127" t="s">
        <v>61</v>
      </c>
      <c r="J123" s="127" t="s">
        <v>62</v>
      </c>
      <c r="K123" s="132"/>
      <c r="L123" s="127" t="s">
        <v>63</v>
      </c>
      <c r="M123" s="127"/>
      <c r="N123" s="127" t="s">
        <v>67</v>
      </c>
      <c r="O123" s="127"/>
      <c r="P123" s="132"/>
      <c r="Q123" s="132"/>
      <c r="R123" s="127" t="s">
        <v>68</v>
      </c>
      <c r="S123" s="127" t="s">
        <v>66</v>
      </c>
      <c r="T123" s="86">
        <f t="shared" si="1"/>
        <v>0</v>
      </c>
      <c r="U123" s="87">
        <f t="shared" si="2"/>
        <v>0</v>
      </c>
      <c r="V123" s="74"/>
      <c r="W123" s="91">
        <f t="shared" si="3"/>
        <v>0.35</v>
      </c>
      <c r="X123" s="92">
        <f t="shared" si="4"/>
        <v>0</v>
      </c>
      <c r="Y123" s="92">
        <f t="shared" si="5"/>
        <v>0</v>
      </c>
      <c r="Z123" s="92">
        <f>IF(M123&lt;0,-1,1)*(VLOOKUP(R123,$A$203:$BU$205,('Ark1'!$A$1-2009)*12+VLOOKUP($E$2,$A$208:$B$219,2,FALSE)+1,FALSE)/100*ABS(Q123))</f>
        <v>0</v>
      </c>
      <c r="AA123" s="90">
        <f t="shared" si="6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</row>
    <row r="124" spans="1:76" ht="22.5" customHeight="1" x14ac:dyDescent="0.25">
      <c r="A124" s="85">
        <v>116</v>
      </c>
      <c r="B124" s="126"/>
      <c r="C124" s="127"/>
      <c r="D124" s="127" t="s">
        <v>61</v>
      </c>
      <c r="E124" s="127"/>
      <c r="F124" s="127"/>
      <c r="G124" s="127"/>
      <c r="H124" s="127"/>
      <c r="I124" s="127" t="s">
        <v>61</v>
      </c>
      <c r="J124" s="127" t="s">
        <v>62</v>
      </c>
      <c r="K124" s="132"/>
      <c r="L124" s="127" t="s">
        <v>63</v>
      </c>
      <c r="M124" s="127"/>
      <c r="N124" s="127" t="s">
        <v>67</v>
      </c>
      <c r="O124" s="127"/>
      <c r="P124" s="132"/>
      <c r="Q124" s="132"/>
      <c r="R124" s="127" t="s">
        <v>68</v>
      </c>
      <c r="S124" s="127" t="s">
        <v>66</v>
      </c>
      <c r="T124" s="86">
        <f t="shared" si="1"/>
        <v>0</v>
      </c>
      <c r="U124" s="87">
        <f t="shared" si="2"/>
        <v>0</v>
      </c>
      <c r="V124" s="74"/>
      <c r="W124" s="91">
        <f t="shared" si="3"/>
        <v>0.35</v>
      </c>
      <c r="X124" s="92">
        <f t="shared" si="4"/>
        <v>0</v>
      </c>
      <c r="Y124" s="92">
        <f t="shared" si="5"/>
        <v>0</v>
      </c>
      <c r="Z124" s="92">
        <f>IF(M124&lt;0,-1,1)*(VLOOKUP(R124,$A$203:$BU$205,('Ark1'!$A$1-2009)*12+VLOOKUP($E$2,$A$208:$B$219,2,FALSE)+1,FALSE)/100*ABS(Q124))</f>
        <v>0</v>
      </c>
      <c r="AA124" s="90">
        <f t="shared" si="6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</row>
    <row r="125" spans="1:76" ht="22.5" customHeight="1" x14ac:dyDescent="0.25">
      <c r="A125" s="85">
        <v>117</v>
      </c>
      <c r="B125" s="126"/>
      <c r="C125" s="127"/>
      <c r="D125" s="127" t="s">
        <v>61</v>
      </c>
      <c r="E125" s="127"/>
      <c r="F125" s="127"/>
      <c r="G125" s="127"/>
      <c r="H125" s="127"/>
      <c r="I125" s="127" t="s">
        <v>61</v>
      </c>
      <c r="J125" s="127" t="s">
        <v>62</v>
      </c>
      <c r="K125" s="132"/>
      <c r="L125" s="127" t="s">
        <v>63</v>
      </c>
      <c r="M125" s="127"/>
      <c r="N125" s="127" t="s">
        <v>67</v>
      </c>
      <c r="O125" s="127"/>
      <c r="P125" s="132"/>
      <c r="Q125" s="132"/>
      <c r="R125" s="127" t="s">
        <v>68</v>
      </c>
      <c r="S125" s="127" t="s">
        <v>66</v>
      </c>
      <c r="T125" s="86">
        <f t="shared" si="1"/>
        <v>0</v>
      </c>
      <c r="U125" s="87">
        <f t="shared" si="2"/>
        <v>0</v>
      </c>
      <c r="V125" s="74"/>
      <c r="W125" s="91">
        <f t="shared" si="3"/>
        <v>0.35</v>
      </c>
      <c r="X125" s="92">
        <f t="shared" si="4"/>
        <v>0</v>
      </c>
      <c r="Y125" s="92">
        <f t="shared" si="5"/>
        <v>0</v>
      </c>
      <c r="Z125" s="92">
        <f>IF(M125&lt;0,-1,1)*(VLOOKUP(R125,$A$203:$BU$205,('Ark1'!$A$1-2009)*12+VLOOKUP($E$2,$A$208:$B$219,2,FALSE)+1,FALSE)/100*ABS(Q125))</f>
        <v>0</v>
      </c>
      <c r="AA125" s="90">
        <f t="shared" si="6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</row>
    <row r="126" spans="1:76" ht="22.5" customHeight="1" x14ac:dyDescent="0.25">
      <c r="A126" s="85">
        <v>118</v>
      </c>
      <c r="B126" s="126"/>
      <c r="C126" s="127"/>
      <c r="D126" s="127" t="s">
        <v>61</v>
      </c>
      <c r="E126" s="127"/>
      <c r="F126" s="127"/>
      <c r="G126" s="127"/>
      <c r="H126" s="127"/>
      <c r="I126" s="127" t="s">
        <v>61</v>
      </c>
      <c r="J126" s="127" t="s">
        <v>62</v>
      </c>
      <c r="K126" s="132"/>
      <c r="L126" s="127" t="s">
        <v>63</v>
      </c>
      <c r="M126" s="127"/>
      <c r="N126" s="127" t="s">
        <v>67</v>
      </c>
      <c r="O126" s="127"/>
      <c r="P126" s="132"/>
      <c r="Q126" s="132"/>
      <c r="R126" s="127" t="s">
        <v>68</v>
      </c>
      <c r="S126" s="127" t="s">
        <v>66</v>
      </c>
      <c r="T126" s="86">
        <f t="shared" si="1"/>
        <v>0</v>
      </c>
      <c r="U126" s="87">
        <f t="shared" si="2"/>
        <v>0</v>
      </c>
      <c r="V126" s="74"/>
      <c r="W126" s="91">
        <f t="shared" si="3"/>
        <v>0.35</v>
      </c>
      <c r="X126" s="92">
        <f t="shared" si="4"/>
        <v>0</v>
      </c>
      <c r="Y126" s="92">
        <f t="shared" si="5"/>
        <v>0</v>
      </c>
      <c r="Z126" s="92">
        <f>IF(M126&lt;0,-1,1)*(VLOOKUP(R126,$A$203:$BU$205,('Ark1'!$A$1-2009)*12+VLOOKUP($E$2,$A$208:$B$219,2,FALSE)+1,FALSE)/100*ABS(Q126))</f>
        <v>0</v>
      </c>
      <c r="AA126" s="90">
        <f t="shared" si="6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</row>
    <row r="127" spans="1:76" ht="22.5" customHeight="1" x14ac:dyDescent="0.25">
      <c r="A127" s="93">
        <v>119</v>
      </c>
      <c r="B127" s="128"/>
      <c r="C127" s="129"/>
      <c r="D127" s="129" t="s">
        <v>61</v>
      </c>
      <c r="E127" s="129"/>
      <c r="F127" s="129"/>
      <c r="G127" s="129"/>
      <c r="H127" s="129"/>
      <c r="I127" s="129" t="s">
        <v>61</v>
      </c>
      <c r="J127" s="129" t="s">
        <v>62</v>
      </c>
      <c r="K127" s="133"/>
      <c r="L127" s="129" t="s">
        <v>63</v>
      </c>
      <c r="M127" s="129"/>
      <c r="N127" s="129" t="s">
        <v>67</v>
      </c>
      <c r="O127" s="129"/>
      <c r="P127" s="133"/>
      <c r="Q127" s="133"/>
      <c r="R127" s="129" t="s">
        <v>68</v>
      </c>
      <c r="S127" s="129" t="s">
        <v>66</v>
      </c>
      <c r="T127" s="86">
        <f t="shared" si="1"/>
        <v>0</v>
      </c>
      <c r="U127" s="87">
        <f t="shared" si="2"/>
        <v>0</v>
      </c>
      <c r="V127" s="74"/>
      <c r="W127" s="91">
        <f t="shared" si="3"/>
        <v>0.35</v>
      </c>
      <c r="X127" s="92">
        <f t="shared" si="4"/>
        <v>0</v>
      </c>
      <c r="Y127" s="92">
        <f t="shared" si="5"/>
        <v>0</v>
      </c>
      <c r="Z127" s="92">
        <f>IF(M127&lt;0,-1,1)*(VLOOKUP(R127,$A$203:$BU$205,('Ark1'!$A$1-2009)*12+VLOOKUP($E$2,$A$208:$B$219,2,FALSE)+1,FALSE)/100*ABS(Q127))</f>
        <v>0</v>
      </c>
      <c r="AA127" s="90">
        <f t="shared" si="6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</row>
    <row r="128" spans="1:76" ht="22.5" customHeight="1" x14ac:dyDescent="0.25">
      <c r="A128" s="93">
        <v>120</v>
      </c>
      <c r="B128" s="128"/>
      <c r="C128" s="129"/>
      <c r="D128" s="127" t="s">
        <v>61</v>
      </c>
      <c r="E128" s="127"/>
      <c r="F128" s="127"/>
      <c r="G128" s="127"/>
      <c r="H128" s="129"/>
      <c r="I128" s="127" t="s">
        <v>61</v>
      </c>
      <c r="J128" s="127" t="s">
        <v>62</v>
      </c>
      <c r="K128" s="133"/>
      <c r="L128" s="129" t="s">
        <v>63</v>
      </c>
      <c r="M128" s="127"/>
      <c r="N128" s="129" t="s">
        <v>67</v>
      </c>
      <c r="O128" s="129"/>
      <c r="P128" s="133"/>
      <c r="Q128" s="133"/>
      <c r="R128" s="127" t="s">
        <v>68</v>
      </c>
      <c r="S128" s="129" t="s">
        <v>66</v>
      </c>
      <c r="T128" s="86">
        <f t="shared" si="1"/>
        <v>0</v>
      </c>
      <c r="U128" s="87">
        <f t="shared" si="2"/>
        <v>0</v>
      </c>
      <c r="V128" s="74"/>
      <c r="W128" s="91">
        <f t="shared" si="3"/>
        <v>0.35</v>
      </c>
      <c r="X128" s="92">
        <f t="shared" si="4"/>
        <v>0</v>
      </c>
      <c r="Y128" s="92">
        <f t="shared" si="5"/>
        <v>0</v>
      </c>
      <c r="Z128" s="92">
        <f>IF(M128&lt;0,-1,1)*(VLOOKUP(R128,$A$203:$BU$205,('Ark1'!$A$1-2009)*12+VLOOKUP($E$2,$A$208:$B$219,2,FALSE)+1,FALSE)/100*ABS(Q128))</f>
        <v>0</v>
      </c>
      <c r="AA128" s="90">
        <f t="shared" si="6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</row>
    <row r="129" spans="1:76" ht="22.5" customHeight="1" x14ac:dyDescent="0.25">
      <c r="A129" s="93">
        <v>121</v>
      </c>
      <c r="B129" s="128"/>
      <c r="C129" s="129"/>
      <c r="D129" s="127" t="s">
        <v>61</v>
      </c>
      <c r="E129" s="127"/>
      <c r="F129" s="127"/>
      <c r="G129" s="127"/>
      <c r="H129" s="129"/>
      <c r="I129" s="127" t="s">
        <v>61</v>
      </c>
      <c r="J129" s="127" t="s">
        <v>62</v>
      </c>
      <c r="K129" s="133"/>
      <c r="L129" s="129" t="s">
        <v>63</v>
      </c>
      <c r="M129" s="127"/>
      <c r="N129" s="129" t="s">
        <v>67</v>
      </c>
      <c r="O129" s="129"/>
      <c r="P129" s="133"/>
      <c r="Q129" s="133"/>
      <c r="R129" s="127" t="s">
        <v>68</v>
      </c>
      <c r="S129" s="129" t="s">
        <v>66</v>
      </c>
      <c r="T129" s="86">
        <f t="shared" si="1"/>
        <v>0</v>
      </c>
      <c r="U129" s="87">
        <f t="shared" si="2"/>
        <v>0</v>
      </c>
      <c r="V129" s="74"/>
      <c r="W129" s="91">
        <f t="shared" si="3"/>
        <v>0.35</v>
      </c>
      <c r="X129" s="92">
        <f t="shared" si="4"/>
        <v>0</v>
      </c>
      <c r="Y129" s="92">
        <f t="shared" si="5"/>
        <v>0</v>
      </c>
      <c r="Z129" s="92">
        <f>IF(M129&lt;0,-1,1)*(VLOOKUP(R129,$A$203:$BU$205,('Ark1'!$A$1-2009)*12+VLOOKUP($E$2,$A$208:$B$219,2,FALSE)+1,FALSE)/100*ABS(Q129))</f>
        <v>0</v>
      </c>
      <c r="AA129" s="90">
        <f t="shared" si="6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</row>
    <row r="130" spans="1:76" ht="22.5" customHeight="1" x14ac:dyDescent="0.25">
      <c r="A130" s="93">
        <v>122</v>
      </c>
      <c r="B130" s="128"/>
      <c r="C130" s="129"/>
      <c r="D130" s="127" t="s">
        <v>61</v>
      </c>
      <c r="E130" s="127"/>
      <c r="F130" s="127"/>
      <c r="G130" s="127"/>
      <c r="H130" s="129"/>
      <c r="I130" s="127" t="s">
        <v>61</v>
      </c>
      <c r="J130" s="127" t="s">
        <v>62</v>
      </c>
      <c r="K130" s="133"/>
      <c r="L130" s="129" t="s">
        <v>63</v>
      </c>
      <c r="M130" s="127"/>
      <c r="N130" s="129" t="s">
        <v>67</v>
      </c>
      <c r="O130" s="129"/>
      <c r="P130" s="133"/>
      <c r="Q130" s="133"/>
      <c r="R130" s="127" t="s">
        <v>68</v>
      </c>
      <c r="S130" s="129" t="s">
        <v>66</v>
      </c>
      <c r="T130" s="86">
        <f t="shared" si="1"/>
        <v>0</v>
      </c>
      <c r="U130" s="87">
        <f t="shared" si="2"/>
        <v>0</v>
      </c>
      <c r="V130" s="74"/>
      <c r="W130" s="91">
        <f t="shared" si="3"/>
        <v>0.35</v>
      </c>
      <c r="X130" s="92">
        <f t="shared" si="4"/>
        <v>0</v>
      </c>
      <c r="Y130" s="92">
        <f t="shared" si="5"/>
        <v>0</v>
      </c>
      <c r="Z130" s="92">
        <f>IF(M130&lt;0,-1,1)*(VLOOKUP(R130,$A$203:$BU$205,('Ark1'!$A$1-2009)*12+VLOOKUP($E$2,$A$208:$B$219,2,FALSE)+1,FALSE)/100*ABS(Q130))</f>
        <v>0</v>
      </c>
      <c r="AA130" s="90">
        <f t="shared" si="6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</row>
    <row r="131" spans="1:76" ht="22.5" customHeight="1" x14ac:dyDescent="0.25">
      <c r="A131" s="93">
        <v>123</v>
      </c>
      <c r="B131" s="128"/>
      <c r="C131" s="129"/>
      <c r="D131" s="127" t="s">
        <v>61</v>
      </c>
      <c r="E131" s="127"/>
      <c r="F131" s="127"/>
      <c r="G131" s="127"/>
      <c r="H131" s="129"/>
      <c r="I131" s="127" t="s">
        <v>61</v>
      </c>
      <c r="J131" s="127" t="s">
        <v>62</v>
      </c>
      <c r="K131" s="133"/>
      <c r="L131" s="129" t="s">
        <v>63</v>
      </c>
      <c r="M131" s="127"/>
      <c r="N131" s="129" t="s">
        <v>67</v>
      </c>
      <c r="O131" s="129"/>
      <c r="P131" s="133"/>
      <c r="Q131" s="133"/>
      <c r="R131" s="127" t="s">
        <v>68</v>
      </c>
      <c r="S131" s="129" t="s">
        <v>66</v>
      </c>
      <c r="T131" s="86">
        <f t="shared" si="1"/>
        <v>0</v>
      </c>
      <c r="U131" s="87">
        <f t="shared" si="2"/>
        <v>0</v>
      </c>
      <c r="V131" s="74"/>
      <c r="W131" s="91">
        <f t="shared" si="3"/>
        <v>0.35</v>
      </c>
      <c r="X131" s="92">
        <f t="shared" si="4"/>
        <v>0</v>
      </c>
      <c r="Y131" s="92">
        <f t="shared" si="5"/>
        <v>0</v>
      </c>
      <c r="Z131" s="92">
        <f>IF(M131&lt;0,-1,1)*(VLOOKUP(R131,$A$203:$BU$205,('Ark1'!$A$1-2009)*12+VLOOKUP($E$2,$A$208:$B$219,2,FALSE)+1,FALSE)/100*ABS(Q131))</f>
        <v>0</v>
      </c>
      <c r="AA131" s="90">
        <f t="shared" si="6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</row>
    <row r="132" spans="1:76" ht="22.5" customHeight="1" x14ac:dyDescent="0.25">
      <c r="A132" s="93">
        <v>124</v>
      </c>
      <c r="B132" s="128"/>
      <c r="C132" s="129"/>
      <c r="D132" s="127" t="s">
        <v>61</v>
      </c>
      <c r="E132" s="129"/>
      <c r="F132" s="129"/>
      <c r="G132" s="129"/>
      <c r="H132" s="129"/>
      <c r="I132" s="127" t="s">
        <v>61</v>
      </c>
      <c r="J132" s="127" t="s">
        <v>62</v>
      </c>
      <c r="K132" s="133"/>
      <c r="L132" s="129" t="s">
        <v>63</v>
      </c>
      <c r="M132" s="127"/>
      <c r="N132" s="129" t="s">
        <v>67</v>
      </c>
      <c r="O132" s="129"/>
      <c r="P132" s="133"/>
      <c r="Q132" s="133"/>
      <c r="R132" s="127" t="s">
        <v>68</v>
      </c>
      <c r="S132" s="129" t="s">
        <v>66</v>
      </c>
      <c r="T132" s="86">
        <f t="shared" si="1"/>
        <v>0</v>
      </c>
      <c r="U132" s="87">
        <f t="shared" si="2"/>
        <v>0</v>
      </c>
      <c r="V132" s="74"/>
      <c r="W132" s="91">
        <f t="shared" si="3"/>
        <v>0.35</v>
      </c>
      <c r="X132" s="92">
        <f t="shared" si="4"/>
        <v>0</v>
      </c>
      <c r="Y132" s="92">
        <f t="shared" si="5"/>
        <v>0</v>
      </c>
      <c r="Z132" s="92">
        <f>IF(M132&lt;0,-1,1)*(VLOOKUP(R132,$A$203:$BU$205,('Ark1'!$A$1-2009)*12+VLOOKUP($E$2,$A$208:$B$219,2,FALSE)+1,FALSE)/100*ABS(Q132))</f>
        <v>0</v>
      </c>
      <c r="AA132" s="90">
        <f t="shared" si="6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</row>
    <row r="133" spans="1:76" ht="22.5" customHeight="1" x14ac:dyDescent="0.25">
      <c r="A133" s="93">
        <v>125</v>
      </c>
      <c r="B133" s="128"/>
      <c r="C133" s="129"/>
      <c r="D133" s="127" t="s">
        <v>61</v>
      </c>
      <c r="E133" s="129"/>
      <c r="F133" s="129"/>
      <c r="G133" s="129"/>
      <c r="H133" s="129"/>
      <c r="I133" s="127" t="s">
        <v>61</v>
      </c>
      <c r="J133" s="127" t="s">
        <v>62</v>
      </c>
      <c r="K133" s="133"/>
      <c r="L133" s="129" t="s">
        <v>63</v>
      </c>
      <c r="M133" s="127"/>
      <c r="N133" s="129" t="s">
        <v>67</v>
      </c>
      <c r="O133" s="129"/>
      <c r="P133" s="133"/>
      <c r="Q133" s="133"/>
      <c r="R133" s="127" t="s">
        <v>68</v>
      </c>
      <c r="S133" s="129" t="s">
        <v>66</v>
      </c>
      <c r="T133" s="86">
        <f t="shared" si="1"/>
        <v>0</v>
      </c>
      <c r="U133" s="87">
        <f t="shared" si="2"/>
        <v>0</v>
      </c>
      <c r="V133" s="74"/>
      <c r="W133" s="91">
        <f t="shared" si="3"/>
        <v>0.35</v>
      </c>
      <c r="X133" s="92">
        <f t="shared" si="4"/>
        <v>0</v>
      </c>
      <c r="Y133" s="92">
        <f t="shared" si="5"/>
        <v>0</v>
      </c>
      <c r="Z133" s="92">
        <f>IF(M133&lt;0,-1,1)*(VLOOKUP(R133,$A$203:$BU$205,('Ark1'!$A$1-2009)*12+VLOOKUP($E$2,$A$208:$B$219,2,FALSE)+1,FALSE)/100*ABS(Q133))</f>
        <v>0</v>
      </c>
      <c r="AA133" s="90">
        <f t="shared" si="6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</row>
    <row r="134" spans="1:76" ht="22.5" customHeight="1" x14ac:dyDescent="0.25">
      <c r="A134" s="93">
        <v>126</v>
      </c>
      <c r="B134" s="128"/>
      <c r="C134" s="129"/>
      <c r="D134" s="129" t="s">
        <v>61</v>
      </c>
      <c r="E134" s="129"/>
      <c r="F134" s="129"/>
      <c r="G134" s="129"/>
      <c r="H134" s="129"/>
      <c r="I134" s="129" t="s">
        <v>61</v>
      </c>
      <c r="J134" s="129" t="s">
        <v>62</v>
      </c>
      <c r="K134" s="133"/>
      <c r="L134" s="129" t="s">
        <v>63</v>
      </c>
      <c r="M134" s="129"/>
      <c r="N134" s="129" t="s">
        <v>67</v>
      </c>
      <c r="O134" s="129"/>
      <c r="P134" s="133"/>
      <c r="Q134" s="133"/>
      <c r="R134" s="129" t="s">
        <v>68</v>
      </c>
      <c r="S134" s="129" t="s">
        <v>66</v>
      </c>
      <c r="T134" s="86">
        <f t="shared" si="1"/>
        <v>0</v>
      </c>
      <c r="U134" s="87">
        <f t="shared" si="2"/>
        <v>0</v>
      </c>
      <c r="V134" s="74"/>
      <c r="W134" s="91">
        <f t="shared" si="3"/>
        <v>0.35</v>
      </c>
      <c r="X134" s="92">
        <f t="shared" si="4"/>
        <v>0</v>
      </c>
      <c r="Y134" s="92">
        <f t="shared" si="5"/>
        <v>0</v>
      </c>
      <c r="Z134" s="92">
        <f>IF(M134&lt;0,-1,1)*(VLOOKUP(R134,$A$203:$BU$205,('Ark1'!$A$1-2009)*12+VLOOKUP($E$2,$A$208:$B$219,2,FALSE)+1,FALSE)/100*ABS(Q134))</f>
        <v>0</v>
      </c>
      <c r="AA134" s="90">
        <f t="shared" si="6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</row>
    <row r="135" spans="1:76" ht="22.5" customHeight="1" x14ac:dyDescent="0.25">
      <c r="A135" s="93">
        <v>127</v>
      </c>
      <c r="B135" s="128"/>
      <c r="C135" s="129"/>
      <c r="D135" s="127" t="s">
        <v>61</v>
      </c>
      <c r="E135" s="129"/>
      <c r="F135" s="129"/>
      <c r="G135" s="129"/>
      <c r="H135" s="129"/>
      <c r="I135" s="127" t="s">
        <v>61</v>
      </c>
      <c r="J135" s="127" t="s">
        <v>62</v>
      </c>
      <c r="K135" s="133"/>
      <c r="L135" s="129" t="s">
        <v>63</v>
      </c>
      <c r="M135" s="127"/>
      <c r="N135" s="129" t="s">
        <v>67</v>
      </c>
      <c r="O135" s="129"/>
      <c r="P135" s="133"/>
      <c r="Q135" s="133"/>
      <c r="R135" s="127" t="s">
        <v>68</v>
      </c>
      <c r="S135" s="129" t="s">
        <v>66</v>
      </c>
      <c r="T135" s="86">
        <f t="shared" si="1"/>
        <v>0</v>
      </c>
      <c r="U135" s="87">
        <f t="shared" si="2"/>
        <v>0</v>
      </c>
      <c r="V135" s="74"/>
      <c r="W135" s="91">
        <f t="shared" si="3"/>
        <v>0.35</v>
      </c>
      <c r="X135" s="92">
        <f t="shared" si="4"/>
        <v>0</v>
      </c>
      <c r="Y135" s="92">
        <f t="shared" si="5"/>
        <v>0</v>
      </c>
      <c r="Z135" s="92">
        <f>IF(M135&lt;0,-1,1)*(VLOOKUP(R135,$A$203:$BU$205,('Ark1'!$A$1-2009)*12+VLOOKUP($E$2,$A$208:$B$219,2,FALSE)+1,FALSE)/100*ABS(Q135))</f>
        <v>0</v>
      </c>
      <c r="AA135" s="90">
        <f t="shared" si="6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</row>
    <row r="136" spans="1:76" ht="22.5" customHeight="1" x14ac:dyDescent="0.25">
      <c r="A136" s="93">
        <v>128</v>
      </c>
      <c r="B136" s="128"/>
      <c r="C136" s="129"/>
      <c r="D136" s="127" t="s">
        <v>61</v>
      </c>
      <c r="E136" s="129"/>
      <c r="F136" s="129"/>
      <c r="G136" s="129"/>
      <c r="H136" s="129"/>
      <c r="I136" s="127" t="s">
        <v>61</v>
      </c>
      <c r="J136" s="127" t="s">
        <v>62</v>
      </c>
      <c r="K136" s="133"/>
      <c r="L136" s="129" t="s">
        <v>63</v>
      </c>
      <c r="M136" s="127"/>
      <c r="N136" s="129" t="s">
        <v>67</v>
      </c>
      <c r="O136" s="129"/>
      <c r="P136" s="133"/>
      <c r="Q136" s="133"/>
      <c r="R136" s="127" t="s">
        <v>68</v>
      </c>
      <c r="S136" s="129" t="s">
        <v>66</v>
      </c>
      <c r="T136" s="86">
        <f t="shared" si="1"/>
        <v>0</v>
      </c>
      <c r="U136" s="87">
        <f t="shared" si="2"/>
        <v>0</v>
      </c>
      <c r="V136" s="74"/>
      <c r="W136" s="91">
        <f t="shared" si="3"/>
        <v>0.35</v>
      </c>
      <c r="X136" s="92">
        <f t="shared" si="4"/>
        <v>0</v>
      </c>
      <c r="Y136" s="92">
        <f t="shared" si="5"/>
        <v>0</v>
      </c>
      <c r="Z136" s="92">
        <f>IF(M136&lt;0,-1,1)*(VLOOKUP(R136,$A$203:$BU$205,('Ark1'!$A$1-2009)*12+VLOOKUP($E$2,$A$208:$B$219,2,FALSE)+1,FALSE)/100*ABS(Q136))</f>
        <v>0</v>
      </c>
      <c r="AA136" s="90">
        <f t="shared" si="6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</row>
    <row r="137" spans="1:76" ht="22.5" customHeight="1" x14ac:dyDescent="0.25">
      <c r="A137" s="93">
        <v>129</v>
      </c>
      <c r="B137" s="128"/>
      <c r="C137" s="129"/>
      <c r="D137" s="127" t="s">
        <v>61</v>
      </c>
      <c r="E137" s="129"/>
      <c r="F137" s="129"/>
      <c r="G137" s="129"/>
      <c r="H137" s="129"/>
      <c r="I137" s="127" t="s">
        <v>61</v>
      </c>
      <c r="J137" s="127" t="s">
        <v>62</v>
      </c>
      <c r="K137" s="133"/>
      <c r="L137" s="129" t="s">
        <v>63</v>
      </c>
      <c r="M137" s="127"/>
      <c r="N137" s="129" t="s">
        <v>67</v>
      </c>
      <c r="O137" s="129"/>
      <c r="P137" s="133"/>
      <c r="Q137" s="133"/>
      <c r="R137" s="127" t="s">
        <v>68</v>
      </c>
      <c r="S137" s="129" t="s">
        <v>66</v>
      </c>
      <c r="T137" s="86">
        <f t="shared" si="1"/>
        <v>0</v>
      </c>
      <c r="U137" s="87">
        <f t="shared" si="2"/>
        <v>0</v>
      </c>
      <c r="V137" s="74"/>
      <c r="W137" s="91">
        <f t="shared" si="3"/>
        <v>0.35</v>
      </c>
      <c r="X137" s="92">
        <f t="shared" si="4"/>
        <v>0</v>
      </c>
      <c r="Y137" s="92">
        <f t="shared" si="5"/>
        <v>0</v>
      </c>
      <c r="Z137" s="92">
        <f>IF(M137&lt;0,-1,1)*(VLOOKUP(R137,$A$203:$BU$205,('Ark1'!$A$1-2009)*12+VLOOKUP($E$2,$A$208:$B$219,2,FALSE)+1,FALSE)/100*ABS(Q137))</f>
        <v>0</v>
      </c>
      <c r="AA137" s="90">
        <f t="shared" si="6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</row>
    <row r="138" spans="1:76" ht="22.5" customHeight="1" x14ac:dyDescent="0.25">
      <c r="A138" s="93">
        <v>130</v>
      </c>
      <c r="B138" s="128"/>
      <c r="C138" s="129"/>
      <c r="D138" s="127" t="s">
        <v>61</v>
      </c>
      <c r="E138" s="129"/>
      <c r="F138" s="129"/>
      <c r="G138" s="129"/>
      <c r="H138" s="129"/>
      <c r="I138" s="127" t="s">
        <v>61</v>
      </c>
      <c r="J138" s="127" t="s">
        <v>62</v>
      </c>
      <c r="K138" s="133"/>
      <c r="L138" s="129" t="s">
        <v>63</v>
      </c>
      <c r="M138" s="127"/>
      <c r="N138" s="129" t="s">
        <v>67</v>
      </c>
      <c r="O138" s="129"/>
      <c r="P138" s="133"/>
      <c r="Q138" s="133"/>
      <c r="R138" s="127" t="s">
        <v>68</v>
      </c>
      <c r="S138" s="129" t="s">
        <v>66</v>
      </c>
      <c r="T138" s="86">
        <f t="shared" si="1"/>
        <v>0</v>
      </c>
      <c r="U138" s="87">
        <f t="shared" si="2"/>
        <v>0</v>
      </c>
      <c r="V138" s="74"/>
      <c r="W138" s="91">
        <f t="shared" si="3"/>
        <v>0.35</v>
      </c>
      <c r="X138" s="92">
        <f t="shared" si="4"/>
        <v>0</v>
      </c>
      <c r="Y138" s="92">
        <f t="shared" si="5"/>
        <v>0</v>
      </c>
      <c r="Z138" s="92">
        <f>IF(M138&lt;0,-1,1)*(VLOOKUP(R138,$A$203:$BU$205,('Ark1'!$A$1-2009)*12+VLOOKUP($E$2,$A$208:$B$219,2,FALSE)+1,FALSE)/100*ABS(Q138))</f>
        <v>0</v>
      </c>
      <c r="AA138" s="90">
        <f t="shared" si="6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</row>
    <row r="139" spans="1:76" ht="22.5" customHeight="1" x14ac:dyDescent="0.25">
      <c r="A139" s="93">
        <v>131</v>
      </c>
      <c r="B139" s="128"/>
      <c r="C139" s="129"/>
      <c r="D139" s="127" t="s">
        <v>61</v>
      </c>
      <c r="E139" s="129"/>
      <c r="F139" s="129"/>
      <c r="G139" s="129"/>
      <c r="H139" s="129"/>
      <c r="I139" s="127" t="s">
        <v>61</v>
      </c>
      <c r="J139" s="127" t="s">
        <v>62</v>
      </c>
      <c r="K139" s="133"/>
      <c r="L139" s="129" t="s">
        <v>63</v>
      </c>
      <c r="M139" s="127"/>
      <c r="N139" s="129" t="s">
        <v>67</v>
      </c>
      <c r="O139" s="129"/>
      <c r="P139" s="133"/>
      <c r="Q139" s="133"/>
      <c r="R139" s="127" t="s">
        <v>68</v>
      </c>
      <c r="S139" s="129" t="s">
        <v>66</v>
      </c>
      <c r="T139" s="86">
        <f t="shared" si="1"/>
        <v>0</v>
      </c>
      <c r="U139" s="87">
        <f t="shared" si="2"/>
        <v>0</v>
      </c>
      <c r="V139" s="74"/>
      <c r="W139" s="91">
        <f t="shared" si="3"/>
        <v>0.35</v>
      </c>
      <c r="X139" s="92">
        <f t="shared" si="4"/>
        <v>0</v>
      </c>
      <c r="Y139" s="92">
        <f t="shared" si="5"/>
        <v>0</v>
      </c>
      <c r="Z139" s="92">
        <f>IF(M139&lt;0,-1,1)*(VLOOKUP(R139,$A$203:$BU$205,('Ark1'!$A$1-2009)*12+VLOOKUP($E$2,$A$208:$B$219,2,FALSE)+1,FALSE)/100*ABS(Q139))</f>
        <v>0</v>
      </c>
      <c r="AA139" s="90">
        <f t="shared" si="6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</row>
    <row r="140" spans="1:76" ht="22.5" customHeight="1" x14ac:dyDescent="0.25">
      <c r="A140" s="93">
        <v>132</v>
      </c>
      <c r="B140" s="128"/>
      <c r="C140" s="129"/>
      <c r="D140" s="127" t="s">
        <v>61</v>
      </c>
      <c r="E140" s="129"/>
      <c r="F140" s="129"/>
      <c r="G140" s="129"/>
      <c r="H140" s="129"/>
      <c r="I140" s="127" t="s">
        <v>61</v>
      </c>
      <c r="J140" s="127" t="s">
        <v>62</v>
      </c>
      <c r="K140" s="133"/>
      <c r="L140" s="129" t="s">
        <v>63</v>
      </c>
      <c r="M140" s="127"/>
      <c r="N140" s="129" t="s">
        <v>67</v>
      </c>
      <c r="O140" s="129"/>
      <c r="P140" s="133"/>
      <c r="Q140" s="133"/>
      <c r="R140" s="127" t="s">
        <v>68</v>
      </c>
      <c r="S140" s="129" t="s">
        <v>66</v>
      </c>
      <c r="T140" s="86">
        <f t="shared" si="1"/>
        <v>0</v>
      </c>
      <c r="U140" s="87">
        <f t="shared" si="2"/>
        <v>0</v>
      </c>
      <c r="V140" s="74"/>
      <c r="W140" s="91">
        <f t="shared" si="3"/>
        <v>0.35</v>
      </c>
      <c r="X140" s="92">
        <f t="shared" si="4"/>
        <v>0</v>
      </c>
      <c r="Y140" s="92">
        <f t="shared" si="5"/>
        <v>0</v>
      </c>
      <c r="Z140" s="92">
        <f>IF(M140&lt;0,-1,1)*(VLOOKUP(R140,$A$203:$BU$205,('Ark1'!$A$1-2009)*12+VLOOKUP($E$2,$A$208:$B$219,2,FALSE)+1,FALSE)/100*ABS(Q140))</f>
        <v>0</v>
      </c>
      <c r="AA140" s="90">
        <f t="shared" si="6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</row>
    <row r="141" spans="1:76" ht="22.5" customHeight="1" x14ac:dyDescent="0.25">
      <c r="A141" s="93">
        <v>133</v>
      </c>
      <c r="B141" s="128"/>
      <c r="C141" s="129"/>
      <c r="D141" s="127" t="s">
        <v>61</v>
      </c>
      <c r="E141" s="129"/>
      <c r="F141" s="129"/>
      <c r="G141" s="129"/>
      <c r="H141" s="129"/>
      <c r="I141" s="127" t="s">
        <v>61</v>
      </c>
      <c r="J141" s="127" t="s">
        <v>62</v>
      </c>
      <c r="K141" s="133"/>
      <c r="L141" s="129" t="s">
        <v>63</v>
      </c>
      <c r="M141" s="129"/>
      <c r="N141" s="129" t="s">
        <v>67</v>
      </c>
      <c r="O141" s="129"/>
      <c r="P141" s="133"/>
      <c r="Q141" s="133"/>
      <c r="R141" s="127" t="s">
        <v>68</v>
      </c>
      <c r="S141" s="129" t="s">
        <v>66</v>
      </c>
      <c r="T141" s="86">
        <f t="shared" si="1"/>
        <v>0</v>
      </c>
      <c r="U141" s="87">
        <f t="shared" si="2"/>
        <v>0</v>
      </c>
      <c r="V141" s="74"/>
      <c r="W141" s="91">
        <f t="shared" si="3"/>
        <v>0.35</v>
      </c>
      <c r="X141" s="92">
        <f t="shared" si="4"/>
        <v>0</v>
      </c>
      <c r="Y141" s="92">
        <f t="shared" si="5"/>
        <v>0</v>
      </c>
      <c r="Z141" s="92">
        <f>IF(M141&lt;0,-1,1)*(VLOOKUP(R141,$A$203:$BU$205,('Ark1'!$A$1-2009)*12+VLOOKUP($E$2,$A$208:$B$219,2,FALSE)+1,FALSE)/100*ABS(Q141))</f>
        <v>0</v>
      </c>
      <c r="AA141" s="90">
        <f t="shared" si="6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</row>
    <row r="142" spans="1:76" ht="22.5" customHeight="1" x14ac:dyDescent="0.25">
      <c r="A142" s="93">
        <v>134</v>
      </c>
      <c r="B142" s="128"/>
      <c r="C142" s="129"/>
      <c r="D142" s="127" t="s">
        <v>61</v>
      </c>
      <c r="E142" s="129"/>
      <c r="F142" s="129"/>
      <c r="G142" s="129"/>
      <c r="H142" s="129"/>
      <c r="I142" s="127" t="s">
        <v>61</v>
      </c>
      <c r="J142" s="127" t="s">
        <v>62</v>
      </c>
      <c r="K142" s="133"/>
      <c r="L142" s="129" t="s">
        <v>63</v>
      </c>
      <c r="M142" s="129"/>
      <c r="N142" s="129" t="s">
        <v>67</v>
      </c>
      <c r="O142" s="129"/>
      <c r="P142" s="133"/>
      <c r="Q142" s="133"/>
      <c r="R142" s="127" t="s">
        <v>68</v>
      </c>
      <c r="S142" s="129" t="s">
        <v>66</v>
      </c>
      <c r="T142" s="86">
        <f t="shared" si="1"/>
        <v>0</v>
      </c>
      <c r="U142" s="87">
        <f t="shared" si="2"/>
        <v>0</v>
      </c>
      <c r="V142" s="74"/>
      <c r="W142" s="91">
        <f t="shared" si="3"/>
        <v>0.35</v>
      </c>
      <c r="X142" s="92">
        <f t="shared" si="4"/>
        <v>0</v>
      </c>
      <c r="Y142" s="92">
        <f t="shared" si="5"/>
        <v>0</v>
      </c>
      <c r="Z142" s="92">
        <f>IF(M142&lt;0,-1,1)*(VLOOKUP(R142,$A$203:$BU$205,('Ark1'!$A$1-2009)*12+VLOOKUP($E$2,$A$208:$B$219,2,FALSE)+1,FALSE)/100*ABS(Q142))</f>
        <v>0</v>
      </c>
      <c r="AA142" s="90">
        <f t="shared" si="6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</row>
    <row r="143" spans="1:76" ht="22.5" customHeight="1" x14ac:dyDescent="0.25">
      <c r="A143" s="93">
        <v>135</v>
      </c>
      <c r="B143" s="128"/>
      <c r="C143" s="129"/>
      <c r="D143" s="127" t="s">
        <v>61</v>
      </c>
      <c r="E143" s="129"/>
      <c r="F143" s="129"/>
      <c r="G143" s="129"/>
      <c r="H143" s="129"/>
      <c r="I143" s="127" t="s">
        <v>61</v>
      </c>
      <c r="J143" s="127" t="s">
        <v>62</v>
      </c>
      <c r="K143" s="133"/>
      <c r="L143" s="129" t="s">
        <v>63</v>
      </c>
      <c r="M143" s="129"/>
      <c r="N143" s="129" t="s">
        <v>67</v>
      </c>
      <c r="O143" s="129"/>
      <c r="P143" s="133"/>
      <c r="Q143" s="133"/>
      <c r="R143" s="127" t="s">
        <v>68</v>
      </c>
      <c r="S143" s="129" t="s">
        <v>66</v>
      </c>
      <c r="T143" s="86">
        <f t="shared" si="1"/>
        <v>0</v>
      </c>
      <c r="U143" s="87">
        <f t="shared" si="2"/>
        <v>0</v>
      </c>
      <c r="V143" s="74"/>
      <c r="W143" s="91">
        <f t="shared" si="3"/>
        <v>0.35</v>
      </c>
      <c r="X143" s="92">
        <f t="shared" si="4"/>
        <v>0</v>
      </c>
      <c r="Y143" s="92">
        <f t="shared" si="5"/>
        <v>0</v>
      </c>
      <c r="Z143" s="92">
        <f>IF(M143&lt;0,-1,1)*(VLOOKUP(R143,$A$203:$BU$205,('Ark1'!$A$1-2009)*12+VLOOKUP($E$2,$A$208:$B$219,2,FALSE)+1,FALSE)/100*ABS(Q143))</f>
        <v>0</v>
      </c>
      <c r="AA143" s="90">
        <f t="shared" si="6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</row>
    <row r="144" spans="1:76" ht="22.5" customHeight="1" x14ac:dyDescent="0.25">
      <c r="A144" s="93">
        <v>136</v>
      </c>
      <c r="B144" s="128"/>
      <c r="C144" s="129"/>
      <c r="D144" s="129" t="s">
        <v>61</v>
      </c>
      <c r="E144" s="129"/>
      <c r="F144" s="129"/>
      <c r="G144" s="129"/>
      <c r="H144" s="129"/>
      <c r="I144" s="129" t="s">
        <v>61</v>
      </c>
      <c r="J144" s="129" t="s">
        <v>62</v>
      </c>
      <c r="K144" s="133"/>
      <c r="L144" s="129" t="s">
        <v>63</v>
      </c>
      <c r="M144" s="129"/>
      <c r="N144" s="129" t="s">
        <v>67</v>
      </c>
      <c r="O144" s="129"/>
      <c r="P144" s="133"/>
      <c r="Q144" s="133"/>
      <c r="R144" s="129" t="s">
        <v>68</v>
      </c>
      <c r="S144" s="129" t="s">
        <v>66</v>
      </c>
      <c r="T144" s="86">
        <f t="shared" si="1"/>
        <v>0</v>
      </c>
      <c r="U144" s="87">
        <f t="shared" si="2"/>
        <v>0</v>
      </c>
      <c r="V144" s="74"/>
      <c r="W144" s="91">
        <f t="shared" si="3"/>
        <v>0.35</v>
      </c>
      <c r="X144" s="92">
        <f t="shared" si="4"/>
        <v>0</v>
      </c>
      <c r="Y144" s="92">
        <f t="shared" si="5"/>
        <v>0</v>
      </c>
      <c r="Z144" s="92">
        <f>IF(M144&lt;0,-1,1)*(VLOOKUP(R144,$A$203:$BU$205,('Ark1'!$A$1-2009)*12+VLOOKUP($E$2,$A$208:$B$219,2,FALSE)+1,FALSE)/100*ABS(Q144))</f>
        <v>0</v>
      </c>
      <c r="AA144" s="90">
        <f t="shared" si="6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</row>
    <row r="145" spans="1:76" ht="22.5" customHeight="1" x14ac:dyDescent="0.25">
      <c r="A145" s="93">
        <v>137</v>
      </c>
      <c r="B145" s="128"/>
      <c r="C145" s="129"/>
      <c r="D145" s="127" t="s">
        <v>61</v>
      </c>
      <c r="E145" s="129"/>
      <c r="F145" s="129"/>
      <c r="G145" s="129"/>
      <c r="H145" s="129"/>
      <c r="I145" s="127" t="s">
        <v>61</v>
      </c>
      <c r="J145" s="127" t="s">
        <v>62</v>
      </c>
      <c r="K145" s="133"/>
      <c r="L145" s="129" t="s">
        <v>63</v>
      </c>
      <c r="M145" s="129"/>
      <c r="N145" s="129" t="s">
        <v>67</v>
      </c>
      <c r="O145" s="129"/>
      <c r="P145" s="133"/>
      <c r="Q145" s="133"/>
      <c r="R145" s="127" t="s">
        <v>68</v>
      </c>
      <c r="S145" s="129" t="s">
        <v>66</v>
      </c>
      <c r="T145" s="86">
        <f t="shared" si="1"/>
        <v>0</v>
      </c>
      <c r="U145" s="87">
        <f t="shared" si="2"/>
        <v>0</v>
      </c>
      <c r="V145" s="74"/>
      <c r="W145" s="91">
        <f t="shared" si="3"/>
        <v>0.35</v>
      </c>
      <c r="X145" s="92">
        <f t="shared" si="4"/>
        <v>0</v>
      </c>
      <c r="Y145" s="92">
        <f t="shared" si="5"/>
        <v>0</v>
      </c>
      <c r="Z145" s="92">
        <f>IF(M145&lt;0,-1,1)*(VLOOKUP(R145,$A$203:$BU$205,('Ark1'!$A$1-2009)*12+VLOOKUP($E$2,$A$208:$B$219,2,FALSE)+1,FALSE)/100*ABS(Q145))</f>
        <v>0</v>
      </c>
      <c r="AA145" s="90">
        <f t="shared" si="6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</row>
    <row r="146" spans="1:76" ht="22.5" customHeight="1" x14ac:dyDescent="0.25">
      <c r="A146" s="93">
        <v>138</v>
      </c>
      <c r="B146" s="128"/>
      <c r="C146" s="129"/>
      <c r="D146" s="127" t="s">
        <v>61</v>
      </c>
      <c r="E146" s="129"/>
      <c r="F146" s="129"/>
      <c r="G146" s="129"/>
      <c r="H146" s="129"/>
      <c r="I146" s="127" t="s">
        <v>61</v>
      </c>
      <c r="J146" s="127" t="s">
        <v>62</v>
      </c>
      <c r="K146" s="133"/>
      <c r="L146" s="129" t="s">
        <v>63</v>
      </c>
      <c r="M146" s="129"/>
      <c r="N146" s="129" t="s">
        <v>67</v>
      </c>
      <c r="O146" s="129"/>
      <c r="P146" s="133"/>
      <c r="Q146" s="133"/>
      <c r="R146" s="127" t="s">
        <v>68</v>
      </c>
      <c r="S146" s="129" t="s">
        <v>66</v>
      </c>
      <c r="T146" s="86">
        <f t="shared" si="1"/>
        <v>0</v>
      </c>
      <c r="U146" s="87">
        <f t="shared" si="2"/>
        <v>0</v>
      </c>
      <c r="V146" s="74"/>
      <c r="W146" s="91">
        <f t="shared" si="3"/>
        <v>0.35</v>
      </c>
      <c r="X146" s="92">
        <f t="shared" si="4"/>
        <v>0</v>
      </c>
      <c r="Y146" s="92">
        <f t="shared" si="5"/>
        <v>0</v>
      </c>
      <c r="Z146" s="92">
        <f>IF(M146&lt;0,-1,1)*(VLOOKUP(R146,$A$203:$BU$205,('Ark1'!$A$1-2009)*12+VLOOKUP($E$2,$A$208:$B$219,2,FALSE)+1,FALSE)/100*ABS(Q146))</f>
        <v>0</v>
      </c>
      <c r="AA146" s="90">
        <f t="shared" si="6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</row>
    <row r="147" spans="1:76" ht="22.5" customHeight="1" x14ac:dyDescent="0.25">
      <c r="A147" s="93">
        <v>139</v>
      </c>
      <c r="B147" s="128"/>
      <c r="C147" s="129"/>
      <c r="D147" s="127" t="s">
        <v>61</v>
      </c>
      <c r="E147" s="129"/>
      <c r="F147" s="129"/>
      <c r="G147" s="129"/>
      <c r="H147" s="129"/>
      <c r="I147" s="127" t="s">
        <v>61</v>
      </c>
      <c r="J147" s="127" t="s">
        <v>62</v>
      </c>
      <c r="K147" s="133"/>
      <c r="L147" s="129" t="s">
        <v>63</v>
      </c>
      <c r="M147" s="129"/>
      <c r="N147" s="129" t="s">
        <v>67</v>
      </c>
      <c r="O147" s="129"/>
      <c r="P147" s="133"/>
      <c r="Q147" s="133"/>
      <c r="R147" s="127" t="s">
        <v>68</v>
      </c>
      <c r="S147" s="129" t="s">
        <v>66</v>
      </c>
      <c r="T147" s="86">
        <f t="shared" si="1"/>
        <v>0</v>
      </c>
      <c r="U147" s="87">
        <f t="shared" si="2"/>
        <v>0</v>
      </c>
      <c r="V147" s="74"/>
      <c r="W147" s="91">
        <f t="shared" si="3"/>
        <v>0.35</v>
      </c>
      <c r="X147" s="92">
        <f t="shared" si="4"/>
        <v>0</v>
      </c>
      <c r="Y147" s="92">
        <f t="shared" si="5"/>
        <v>0</v>
      </c>
      <c r="Z147" s="92">
        <f>IF(M147&lt;0,-1,1)*(VLOOKUP(R147,$A$203:$BU$205,('Ark1'!$A$1-2009)*12+VLOOKUP($E$2,$A$208:$B$219,2,FALSE)+1,FALSE)/100*ABS(Q147))</f>
        <v>0</v>
      </c>
      <c r="AA147" s="90">
        <f t="shared" si="6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</row>
    <row r="148" spans="1:76" ht="22.5" customHeight="1" x14ac:dyDescent="0.25">
      <c r="A148" s="93">
        <v>140</v>
      </c>
      <c r="B148" s="128"/>
      <c r="C148" s="129"/>
      <c r="D148" s="127" t="s">
        <v>61</v>
      </c>
      <c r="E148" s="129"/>
      <c r="F148" s="129"/>
      <c r="G148" s="129"/>
      <c r="H148" s="129"/>
      <c r="I148" s="127" t="s">
        <v>61</v>
      </c>
      <c r="J148" s="127" t="s">
        <v>62</v>
      </c>
      <c r="K148" s="133"/>
      <c r="L148" s="129" t="s">
        <v>63</v>
      </c>
      <c r="M148" s="129"/>
      <c r="N148" s="129" t="s">
        <v>67</v>
      </c>
      <c r="O148" s="129"/>
      <c r="P148" s="133"/>
      <c r="Q148" s="133"/>
      <c r="R148" s="127" t="s">
        <v>68</v>
      </c>
      <c r="S148" s="129" t="s">
        <v>66</v>
      </c>
      <c r="T148" s="86">
        <f t="shared" si="1"/>
        <v>0</v>
      </c>
      <c r="U148" s="87">
        <f t="shared" si="2"/>
        <v>0</v>
      </c>
      <c r="V148" s="74"/>
      <c r="W148" s="91">
        <f t="shared" si="3"/>
        <v>0.35</v>
      </c>
      <c r="X148" s="92">
        <f t="shared" si="4"/>
        <v>0</v>
      </c>
      <c r="Y148" s="92">
        <f t="shared" si="5"/>
        <v>0</v>
      </c>
      <c r="Z148" s="92">
        <f>IF(M148&lt;0,-1,1)*(VLOOKUP(R148,$A$203:$BU$205,('Ark1'!$A$1-2009)*12+VLOOKUP($E$2,$A$208:$B$219,2,FALSE)+1,FALSE)/100*ABS(Q148))</f>
        <v>0</v>
      </c>
      <c r="AA148" s="90">
        <f t="shared" si="6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</row>
    <row r="149" spans="1:76" ht="22.5" customHeight="1" x14ac:dyDescent="0.25">
      <c r="A149" s="93">
        <v>141</v>
      </c>
      <c r="B149" s="128"/>
      <c r="C149" s="129"/>
      <c r="D149" s="127" t="s">
        <v>61</v>
      </c>
      <c r="E149" s="129"/>
      <c r="F149" s="129"/>
      <c r="G149" s="129"/>
      <c r="H149" s="129"/>
      <c r="I149" s="127" t="s">
        <v>61</v>
      </c>
      <c r="J149" s="127" t="s">
        <v>62</v>
      </c>
      <c r="K149" s="133"/>
      <c r="L149" s="129" t="s">
        <v>63</v>
      </c>
      <c r="M149" s="129"/>
      <c r="N149" s="129" t="s">
        <v>67</v>
      </c>
      <c r="O149" s="129"/>
      <c r="P149" s="133"/>
      <c r="Q149" s="133"/>
      <c r="R149" s="127" t="s">
        <v>68</v>
      </c>
      <c r="S149" s="129" t="s">
        <v>66</v>
      </c>
      <c r="T149" s="86">
        <f t="shared" si="1"/>
        <v>0</v>
      </c>
      <c r="U149" s="87">
        <f t="shared" si="2"/>
        <v>0</v>
      </c>
      <c r="V149" s="74"/>
      <c r="W149" s="91">
        <f t="shared" si="3"/>
        <v>0.35</v>
      </c>
      <c r="X149" s="92">
        <f t="shared" si="4"/>
        <v>0</v>
      </c>
      <c r="Y149" s="92">
        <f t="shared" si="5"/>
        <v>0</v>
      </c>
      <c r="Z149" s="92">
        <f>IF(M149&lt;0,-1,1)*(VLOOKUP(R149,$A$203:$BU$205,('Ark1'!$A$1-2009)*12+VLOOKUP($E$2,$A$208:$B$219,2,FALSE)+1,FALSE)/100*ABS(Q149))</f>
        <v>0</v>
      </c>
      <c r="AA149" s="90">
        <f t="shared" si="6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</row>
    <row r="150" spans="1:76" ht="22.5" customHeight="1" x14ac:dyDescent="0.25">
      <c r="A150" s="93">
        <v>142</v>
      </c>
      <c r="B150" s="128"/>
      <c r="C150" s="129"/>
      <c r="D150" s="127" t="s">
        <v>61</v>
      </c>
      <c r="E150" s="129"/>
      <c r="F150" s="129"/>
      <c r="G150" s="129"/>
      <c r="H150" s="129"/>
      <c r="I150" s="127" t="s">
        <v>61</v>
      </c>
      <c r="J150" s="127" t="s">
        <v>62</v>
      </c>
      <c r="K150" s="133"/>
      <c r="L150" s="129" t="s">
        <v>63</v>
      </c>
      <c r="M150" s="129"/>
      <c r="N150" s="129" t="s">
        <v>67</v>
      </c>
      <c r="O150" s="129"/>
      <c r="P150" s="133"/>
      <c r="Q150" s="133"/>
      <c r="R150" s="127" t="s">
        <v>68</v>
      </c>
      <c r="S150" s="129" t="s">
        <v>66</v>
      </c>
      <c r="T150" s="86">
        <f t="shared" si="1"/>
        <v>0</v>
      </c>
      <c r="U150" s="87">
        <f t="shared" si="2"/>
        <v>0</v>
      </c>
      <c r="V150" s="74"/>
      <c r="W150" s="91">
        <f t="shared" si="3"/>
        <v>0.35</v>
      </c>
      <c r="X150" s="92">
        <f t="shared" si="4"/>
        <v>0</v>
      </c>
      <c r="Y150" s="92">
        <f t="shared" si="5"/>
        <v>0</v>
      </c>
      <c r="Z150" s="92">
        <f>IF(M150&lt;0,-1,1)*(VLOOKUP(R150,$A$203:$BU$205,('Ark1'!$A$1-2009)*12+VLOOKUP($E$2,$A$208:$B$219,2,FALSE)+1,FALSE)/100*ABS(Q150))</f>
        <v>0</v>
      </c>
      <c r="AA150" s="90">
        <f t="shared" si="6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</row>
    <row r="151" spans="1:76" ht="22.5" customHeight="1" x14ac:dyDescent="0.25">
      <c r="A151" s="93">
        <v>143</v>
      </c>
      <c r="B151" s="128"/>
      <c r="C151" s="129"/>
      <c r="D151" s="127" t="s">
        <v>61</v>
      </c>
      <c r="E151" s="129"/>
      <c r="F151" s="129"/>
      <c r="G151" s="129"/>
      <c r="H151" s="129"/>
      <c r="I151" s="127" t="s">
        <v>61</v>
      </c>
      <c r="J151" s="127" t="s">
        <v>62</v>
      </c>
      <c r="K151" s="133"/>
      <c r="L151" s="129" t="s">
        <v>63</v>
      </c>
      <c r="M151" s="129"/>
      <c r="N151" s="129" t="s">
        <v>67</v>
      </c>
      <c r="O151" s="129"/>
      <c r="P151" s="133"/>
      <c r="Q151" s="133"/>
      <c r="R151" s="127" t="s">
        <v>68</v>
      </c>
      <c r="S151" s="129" t="s">
        <v>66</v>
      </c>
      <c r="T151" s="86">
        <f t="shared" si="1"/>
        <v>0</v>
      </c>
      <c r="U151" s="87">
        <f t="shared" si="2"/>
        <v>0</v>
      </c>
      <c r="V151" s="74"/>
      <c r="W151" s="91">
        <f t="shared" si="3"/>
        <v>0.35</v>
      </c>
      <c r="X151" s="92">
        <f t="shared" si="4"/>
        <v>0</v>
      </c>
      <c r="Y151" s="92">
        <f t="shared" si="5"/>
        <v>0</v>
      </c>
      <c r="Z151" s="92">
        <f>IF(M151&lt;0,-1,1)*(VLOOKUP(R151,$A$203:$BU$205,('Ark1'!$A$1-2009)*12+VLOOKUP($E$2,$A$208:$B$219,2,FALSE)+1,FALSE)/100*ABS(Q151))</f>
        <v>0</v>
      </c>
      <c r="AA151" s="90">
        <f t="shared" si="6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</row>
    <row r="152" spans="1:76" ht="22.5" customHeight="1" x14ac:dyDescent="0.25">
      <c r="A152" s="93">
        <v>144</v>
      </c>
      <c r="B152" s="128"/>
      <c r="C152" s="129"/>
      <c r="D152" s="129" t="s">
        <v>61</v>
      </c>
      <c r="E152" s="129"/>
      <c r="F152" s="129"/>
      <c r="G152" s="129"/>
      <c r="H152" s="129"/>
      <c r="I152" s="129" t="s">
        <v>61</v>
      </c>
      <c r="J152" s="129" t="s">
        <v>62</v>
      </c>
      <c r="K152" s="133"/>
      <c r="L152" s="129" t="s">
        <v>63</v>
      </c>
      <c r="M152" s="129"/>
      <c r="N152" s="129" t="s">
        <v>67</v>
      </c>
      <c r="O152" s="129"/>
      <c r="P152" s="133"/>
      <c r="Q152" s="133"/>
      <c r="R152" s="129" t="s">
        <v>68</v>
      </c>
      <c r="S152" s="129" t="s">
        <v>66</v>
      </c>
      <c r="T152" s="86">
        <f t="shared" si="1"/>
        <v>0</v>
      </c>
      <c r="U152" s="87">
        <f t="shared" si="2"/>
        <v>0</v>
      </c>
      <c r="V152" s="74"/>
      <c r="W152" s="91">
        <f t="shared" si="3"/>
        <v>0.35</v>
      </c>
      <c r="X152" s="92">
        <f t="shared" si="4"/>
        <v>0</v>
      </c>
      <c r="Y152" s="92">
        <f t="shared" si="5"/>
        <v>0</v>
      </c>
      <c r="Z152" s="92">
        <f>IF(M152&lt;0,-1,1)*(VLOOKUP(R152,$A$203:$BU$205,('Ark1'!$A$1-2009)*12+VLOOKUP($E$2,$A$208:$B$219,2,FALSE)+1,FALSE)/100*ABS(Q152))</f>
        <v>0</v>
      </c>
      <c r="AA152" s="90">
        <f t="shared" si="6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</row>
    <row r="153" spans="1:76" ht="22.5" customHeight="1" x14ac:dyDescent="0.25">
      <c r="A153" s="93">
        <v>145</v>
      </c>
      <c r="B153" s="128"/>
      <c r="C153" s="129"/>
      <c r="D153" s="129" t="s">
        <v>61</v>
      </c>
      <c r="E153" s="129"/>
      <c r="F153" s="129"/>
      <c r="G153" s="129"/>
      <c r="H153" s="129"/>
      <c r="I153" s="129" t="s">
        <v>61</v>
      </c>
      <c r="J153" s="129" t="s">
        <v>62</v>
      </c>
      <c r="K153" s="133"/>
      <c r="L153" s="129" t="s">
        <v>63</v>
      </c>
      <c r="M153" s="129"/>
      <c r="N153" s="129" t="s">
        <v>67</v>
      </c>
      <c r="O153" s="129"/>
      <c r="P153" s="133"/>
      <c r="Q153" s="133"/>
      <c r="R153" s="129" t="s">
        <v>68</v>
      </c>
      <c r="S153" s="129" t="s">
        <v>66</v>
      </c>
      <c r="T153" s="86">
        <f t="shared" si="1"/>
        <v>0</v>
      </c>
      <c r="U153" s="87">
        <f t="shared" si="2"/>
        <v>0</v>
      </c>
      <c r="V153" s="74"/>
      <c r="W153" s="91">
        <f t="shared" si="3"/>
        <v>0.35</v>
      </c>
      <c r="X153" s="92">
        <f t="shared" si="4"/>
        <v>0</v>
      </c>
      <c r="Y153" s="92">
        <f t="shared" si="5"/>
        <v>0</v>
      </c>
      <c r="Z153" s="92">
        <f>IF(M153&lt;0,-1,1)*(VLOOKUP(R153,$A$203:$BU$205,('Ark1'!$A$1-2009)*12+VLOOKUP($E$2,$A$208:$B$219,2,FALSE)+1,FALSE)/100*ABS(Q153))</f>
        <v>0</v>
      </c>
      <c r="AA153" s="90">
        <f t="shared" si="6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</row>
    <row r="154" spans="1:76" ht="22.5" customHeight="1" x14ac:dyDescent="0.25">
      <c r="A154" s="93">
        <v>146</v>
      </c>
      <c r="B154" s="128"/>
      <c r="C154" s="129"/>
      <c r="D154" s="129" t="s">
        <v>61</v>
      </c>
      <c r="E154" s="129"/>
      <c r="F154" s="129"/>
      <c r="G154" s="129"/>
      <c r="H154" s="129"/>
      <c r="I154" s="129" t="s">
        <v>61</v>
      </c>
      <c r="J154" s="129" t="s">
        <v>62</v>
      </c>
      <c r="K154" s="133"/>
      <c r="L154" s="129" t="s">
        <v>63</v>
      </c>
      <c r="M154" s="129"/>
      <c r="N154" s="129" t="s">
        <v>67</v>
      </c>
      <c r="O154" s="129"/>
      <c r="P154" s="133"/>
      <c r="Q154" s="133"/>
      <c r="R154" s="129" t="s">
        <v>68</v>
      </c>
      <c r="S154" s="129" t="s">
        <v>66</v>
      </c>
      <c r="T154" s="86">
        <f t="shared" si="1"/>
        <v>0</v>
      </c>
      <c r="U154" s="87">
        <f t="shared" si="2"/>
        <v>0</v>
      </c>
      <c r="V154" s="74"/>
      <c r="W154" s="91">
        <f t="shared" si="3"/>
        <v>0.35</v>
      </c>
      <c r="X154" s="92">
        <f t="shared" si="4"/>
        <v>0</v>
      </c>
      <c r="Y154" s="92">
        <f t="shared" si="5"/>
        <v>0</v>
      </c>
      <c r="Z154" s="92">
        <f>IF(M154&lt;0,-1,1)*(VLOOKUP(R154,$A$203:$BU$205,('Ark1'!$A$1-2009)*12+VLOOKUP($E$2,$A$208:$B$219,2,FALSE)+1,FALSE)/100*ABS(Q154))</f>
        <v>0</v>
      </c>
      <c r="AA154" s="90">
        <f t="shared" si="6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</row>
    <row r="155" spans="1:76" ht="22.5" customHeight="1" x14ac:dyDescent="0.25">
      <c r="A155" s="93">
        <v>147</v>
      </c>
      <c r="B155" s="128"/>
      <c r="C155" s="129"/>
      <c r="D155" s="129" t="s">
        <v>61</v>
      </c>
      <c r="E155" s="129"/>
      <c r="F155" s="129"/>
      <c r="G155" s="129"/>
      <c r="H155" s="129"/>
      <c r="I155" s="129" t="s">
        <v>61</v>
      </c>
      <c r="J155" s="129" t="s">
        <v>62</v>
      </c>
      <c r="K155" s="133"/>
      <c r="L155" s="129" t="s">
        <v>63</v>
      </c>
      <c r="M155" s="129"/>
      <c r="N155" s="129" t="s">
        <v>67</v>
      </c>
      <c r="O155" s="129"/>
      <c r="P155" s="133"/>
      <c r="Q155" s="133"/>
      <c r="R155" s="129" t="s">
        <v>68</v>
      </c>
      <c r="S155" s="129" t="s">
        <v>66</v>
      </c>
      <c r="T155" s="86">
        <f t="shared" si="1"/>
        <v>0</v>
      </c>
      <c r="U155" s="87">
        <f t="shared" si="2"/>
        <v>0</v>
      </c>
      <c r="V155" s="74"/>
      <c r="W155" s="91">
        <f t="shared" si="3"/>
        <v>0.35</v>
      </c>
      <c r="X155" s="92">
        <f t="shared" si="4"/>
        <v>0</v>
      </c>
      <c r="Y155" s="92">
        <f t="shared" si="5"/>
        <v>0</v>
      </c>
      <c r="Z155" s="92">
        <f>IF(M155&lt;0,-1,1)*(VLOOKUP(R155,$A$203:$BU$205,('Ark1'!$A$1-2009)*12+VLOOKUP($E$2,$A$208:$B$219,2,FALSE)+1,FALSE)/100*ABS(Q155))</f>
        <v>0</v>
      </c>
      <c r="AA155" s="90">
        <f t="shared" si="6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</row>
    <row r="156" spans="1:76" ht="22.5" customHeight="1" x14ac:dyDescent="0.25">
      <c r="A156" s="93">
        <v>148</v>
      </c>
      <c r="B156" s="128"/>
      <c r="C156" s="129"/>
      <c r="D156" s="129" t="s">
        <v>61</v>
      </c>
      <c r="E156" s="129"/>
      <c r="F156" s="129"/>
      <c r="G156" s="129"/>
      <c r="H156" s="129"/>
      <c r="I156" s="129" t="s">
        <v>61</v>
      </c>
      <c r="J156" s="129" t="s">
        <v>62</v>
      </c>
      <c r="K156" s="133"/>
      <c r="L156" s="129" t="s">
        <v>63</v>
      </c>
      <c r="M156" s="129"/>
      <c r="N156" s="129" t="s">
        <v>67</v>
      </c>
      <c r="O156" s="129"/>
      <c r="P156" s="133"/>
      <c r="Q156" s="133"/>
      <c r="R156" s="129" t="s">
        <v>68</v>
      </c>
      <c r="S156" s="129" t="s">
        <v>66</v>
      </c>
      <c r="T156" s="86">
        <f t="shared" si="1"/>
        <v>0</v>
      </c>
      <c r="U156" s="87">
        <f t="shared" si="2"/>
        <v>0</v>
      </c>
      <c r="V156" s="74"/>
      <c r="W156" s="91">
        <f t="shared" si="3"/>
        <v>0.35</v>
      </c>
      <c r="X156" s="92">
        <f t="shared" si="4"/>
        <v>0</v>
      </c>
      <c r="Y156" s="92">
        <f t="shared" si="5"/>
        <v>0</v>
      </c>
      <c r="Z156" s="92">
        <f>IF(M156&lt;0,-1,1)*(VLOOKUP(R156,$A$203:$BU$205,('Ark1'!$A$1-2009)*12+VLOOKUP($E$2,$A$208:$B$219,2,FALSE)+1,FALSE)/100*ABS(Q156))</f>
        <v>0</v>
      </c>
      <c r="AA156" s="90">
        <f t="shared" si="6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</row>
    <row r="157" spans="1:76" ht="22.5" customHeight="1" x14ac:dyDescent="0.25">
      <c r="A157" s="93">
        <v>149</v>
      </c>
      <c r="B157" s="128"/>
      <c r="C157" s="129"/>
      <c r="D157" s="129" t="s">
        <v>61</v>
      </c>
      <c r="E157" s="129"/>
      <c r="F157" s="129"/>
      <c r="G157" s="129"/>
      <c r="H157" s="129"/>
      <c r="I157" s="129" t="s">
        <v>61</v>
      </c>
      <c r="J157" s="129" t="s">
        <v>62</v>
      </c>
      <c r="K157" s="133"/>
      <c r="L157" s="129" t="s">
        <v>63</v>
      </c>
      <c r="M157" s="129"/>
      <c r="N157" s="129" t="s">
        <v>67</v>
      </c>
      <c r="O157" s="129"/>
      <c r="P157" s="133"/>
      <c r="Q157" s="133"/>
      <c r="R157" s="129" t="s">
        <v>68</v>
      </c>
      <c r="S157" s="129" t="s">
        <v>66</v>
      </c>
      <c r="T157" s="86">
        <f t="shared" si="1"/>
        <v>0</v>
      </c>
      <c r="U157" s="87">
        <f t="shared" si="2"/>
        <v>0</v>
      </c>
      <c r="V157" s="74"/>
      <c r="W157" s="91">
        <f t="shared" si="3"/>
        <v>0.35</v>
      </c>
      <c r="X157" s="92">
        <f t="shared" si="4"/>
        <v>0</v>
      </c>
      <c r="Y157" s="92">
        <f t="shared" si="5"/>
        <v>0</v>
      </c>
      <c r="Z157" s="92">
        <f>IF(M157&lt;0,-1,1)*(VLOOKUP(R157,$A$203:$BU$205,('Ark1'!$A$1-2009)*12+VLOOKUP($E$2,$A$208:$B$219,2,FALSE)+1,FALSE)/100*ABS(Q157))</f>
        <v>0</v>
      </c>
      <c r="AA157" s="90">
        <f t="shared" si="6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</row>
    <row r="158" spans="1:76" ht="22.5" customHeight="1" x14ac:dyDescent="0.25">
      <c r="A158" s="93">
        <v>150</v>
      </c>
      <c r="B158" s="128"/>
      <c r="C158" s="129"/>
      <c r="D158" s="129" t="s">
        <v>61</v>
      </c>
      <c r="E158" s="129"/>
      <c r="F158" s="129"/>
      <c r="G158" s="129"/>
      <c r="H158" s="129"/>
      <c r="I158" s="129" t="s">
        <v>61</v>
      </c>
      <c r="J158" s="129" t="s">
        <v>62</v>
      </c>
      <c r="K158" s="133"/>
      <c r="L158" s="129" t="s">
        <v>63</v>
      </c>
      <c r="M158" s="129"/>
      <c r="N158" s="129" t="s">
        <v>67</v>
      </c>
      <c r="O158" s="129"/>
      <c r="P158" s="133"/>
      <c r="Q158" s="133"/>
      <c r="R158" s="129" t="s">
        <v>68</v>
      </c>
      <c r="S158" s="129" t="s">
        <v>66</v>
      </c>
      <c r="T158" s="86">
        <f t="shared" si="1"/>
        <v>0</v>
      </c>
      <c r="U158" s="87">
        <f t="shared" si="2"/>
        <v>0</v>
      </c>
      <c r="V158" s="74"/>
      <c r="W158" s="91">
        <f t="shared" si="3"/>
        <v>0.35</v>
      </c>
      <c r="X158" s="92">
        <f t="shared" si="4"/>
        <v>0</v>
      </c>
      <c r="Y158" s="92">
        <f t="shared" si="5"/>
        <v>0</v>
      </c>
      <c r="Z158" s="92">
        <f>IF(M158&lt;0,-1,1)*(VLOOKUP(R158,$A$203:$BU$205,('Ark1'!$A$1-2009)*12+VLOOKUP($E$2,$A$208:$B$219,2,FALSE)+1,FALSE)/100*ABS(Q158))</f>
        <v>0</v>
      </c>
      <c r="AA158" s="90">
        <f t="shared" si="6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</row>
    <row r="159" spans="1:76" ht="22.5" customHeight="1" x14ac:dyDescent="0.25">
      <c r="A159" s="93">
        <v>151</v>
      </c>
      <c r="B159" s="128"/>
      <c r="C159" s="129"/>
      <c r="D159" s="129" t="s">
        <v>61</v>
      </c>
      <c r="E159" s="129"/>
      <c r="F159" s="129"/>
      <c r="G159" s="129"/>
      <c r="H159" s="129"/>
      <c r="I159" s="129" t="s">
        <v>61</v>
      </c>
      <c r="J159" s="129" t="s">
        <v>62</v>
      </c>
      <c r="K159" s="133"/>
      <c r="L159" s="129" t="s">
        <v>63</v>
      </c>
      <c r="M159" s="129"/>
      <c r="N159" s="129" t="s">
        <v>67</v>
      </c>
      <c r="O159" s="129"/>
      <c r="P159" s="133"/>
      <c r="Q159" s="133"/>
      <c r="R159" s="129" t="s">
        <v>68</v>
      </c>
      <c r="S159" s="129" t="s">
        <v>66</v>
      </c>
      <c r="T159" s="86">
        <f t="shared" si="1"/>
        <v>0</v>
      </c>
      <c r="U159" s="87">
        <f t="shared" si="2"/>
        <v>0</v>
      </c>
      <c r="V159" s="74"/>
      <c r="W159" s="91">
        <f t="shared" si="3"/>
        <v>0.35</v>
      </c>
      <c r="X159" s="92">
        <f t="shared" si="4"/>
        <v>0</v>
      </c>
      <c r="Y159" s="92">
        <f t="shared" si="5"/>
        <v>0</v>
      </c>
      <c r="Z159" s="92">
        <f>IF(M159&lt;0,-1,1)*(VLOOKUP(R159,$A$203:$BU$205,('Ark1'!$A$1-2009)*12+VLOOKUP($E$2,$A$208:$B$219,2,FALSE)+1,FALSE)/100*ABS(Q159))</f>
        <v>0</v>
      </c>
      <c r="AA159" s="90">
        <f t="shared" si="6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</row>
    <row r="160" spans="1:76" ht="22.5" customHeight="1" x14ac:dyDescent="0.25">
      <c r="A160" s="93">
        <v>152</v>
      </c>
      <c r="B160" s="128"/>
      <c r="C160" s="129"/>
      <c r="D160" s="129" t="s">
        <v>61</v>
      </c>
      <c r="E160" s="129"/>
      <c r="F160" s="129"/>
      <c r="G160" s="129"/>
      <c r="H160" s="129"/>
      <c r="I160" s="129" t="s">
        <v>61</v>
      </c>
      <c r="J160" s="129" t="s">
        <v>62</v>
      </c>
      <c r="K160" s="133"/>
      <c r="L160" s="129" t="s">
        <v>63</v>
      </c>
      <c r="M160" s="129"/>
      <c r="N160" s="129" t="s">
        <v>67</v>
      </c>
      <c r="O160" s="129"/>
      <c r="P160" s="133"/>
      <c r="Q160" s="133"/>
      <c r="R160" s="129" t="s">
        <v>68</v>
      </c>
      <c r="S160" s="129" t="s">
        <v>66</v>
      </c>
      <c r="T160" s="86">
        <f t="shared" si="1"/>
        <v>0</v>
      </c>
      <c r="U160" s="87">
        <f t="shared" si="2"/>
        <v>0</v>
      </c>
      <c r="V160" s="74"/>
      <c r="W160" s="91">
        <f t="shared" si="3"/>
        <v>0.35</v>
      </c>
      <c r="X160" s="92">
        <f t="shared" si="4"/>
        <v>0</v>
      </c>
      <c r="Y160" s="92">
        <f t="shared" si="5"/>
        <v>0</v>
      </c>
      <c r="Z160" s="92">
        <f>IF(M160&lt;0,-1,1)*(VLOOKUP(R160,$A$203:$BU$205,('Ark1'!$A$1-2009)*12+VLOOKUP($E$2,$A$208:$B$219,2,FALSE)+1,FALSE)/100*ABS(Q160))</f>
        <v>0</v>
      </c>
      <c r="AA160" s="90">
        <f t="shared" si="6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</row>
    <row r="161" spans="1:76" ht="22.5" customHeight="1" x14ac:dyDescent="0.25">
      <c r="A161" s="93">
        <v>153</v>
      </c>
      <c r="B161" s="128"/>
      <c r="C161" s="129"/>
      <c r="D161" s="129" t="s">
        <v>61</v>
      </c>
      <c r="E161" s="129"/>
      <c r="F161" s="129"/>
      <c r="G161" s="129"/>
      <c r="H161" s="129"/>
      <c r="I161" s="129" t="s">
        <v>61</v>
      </c>
      <c r="J161" s="129" t="s">
        <v>62</v>
      </c>
      <c r="K161" s="133"/>
      <c r="L161" s="129" t="s">
        <v>63</v>
      </c>
      <c r="M161" s="129"/>
      <c r="N161" s="129" t="s">
        <v>67</v>
      </c>
      <c r="O161" s="129"/>
      <c r="P161" s="133"/>
      <c r="Q161" s="133"/>
      <c r="R161" s="129" t="s">
        <v>68</v>
      </c>
      <c r="S161" s="129" t="s">
        <v>66</v>
      </c>
      <c r="T161" s="86">
        <f t="shared" si="1"/>
        <v>0</v>
      </c>
      <c r="U161" s="87">
        <f t="shared" si="2"/>
        <v>0</v>
      </c>
      <c r="V161" s="74"/>
      <c r="W161" s="94">
        <f t="shared" si="3"/>
        <v>0.35</v>
      </c>
      <c r="X161" s="95">
        <f t="shared" si="4"/>
        <v>0</v>
      </c>
      <c r="Y161" s="95">
        <f t="shared" si="5"/>
        <v>0</v>
      </c>
      <c r="Z161" s="95">
        <f>IF(M161&lt;0,-1,1)*(VLOOKUP(R161,$A$203:$BU$205,('Ark1'!$A$1-2009)*12+VLOOKUP($E$2,$A$208:$B$219,2,FALSE)+1,FALSE)/100*ABS(Q161))</f>
        <v>0</v>
      </c>
      <c r="AA161" s="96">
        <f t="shared" si="6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</row>
    <row r="162" spans="1:76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</row>
    <row r="163" spans="1:76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</row>
    <row r="164" spans="1:76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</row>
    <row r="165" spans="1:76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</row>
    <row r="166" spans="1:76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</row>
    <row r="167" spans="1:76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</row>
    <row r="168" spans="1:76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</row>
    <row r="169" spans="1:76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</row>
    <row r="170" spans="1:76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</row>
    <row r="171" spans="1:76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</row>
    <row r="172" spans="1:76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</row>
    <row r="173" spans="1:76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</row>
    <row r="174" spans="1:76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</row>
    <row r="175" spans="1:76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</row>
    <row r="176" spans="1:76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</row>
    <row r="177" spans="1:76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</row>
    <row r="178" spans="1:76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</row>
    <row r="179" spans="1:76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</row>
    <row r="180" spans="1:76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</row>
    <row r="181" spans="1:76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</row>
    <row r="182" spans="1:76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</row>
    <row r="183" spans="1:76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</row>
    <row r="184" spans="1:76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</row>
    <row r="185" spans="1:76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</row>
    <row r="186" spans="1:76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</row>
    <row r="187" spans="1:76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</row>
    <row r="188" spans="1:76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</row>
    <row r="189" spans="1:76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</row>
    <row r="190" spans="1:76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</row>
    <row r="191" spans="1:76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</row>
    <row r="192" spans="1:76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6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114"/>
      <c r="BK196" s="114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49"/>
      <c r="BV196" s="149"/>
      <c r="BW196" s="115"/>
      <c r="BX196" s="7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116"/>
      <c r="BI197" s="116"/>
      <c r="BJ197" s="116"/>
      <c r="BK197" s="116"/>
      <c r="BL197" s="118"/>
      <c r="BM197" s="118"/>
      <c r="BN197" s="118"/>
      <c r="BO197" s="152"/>
      <c r="BP197" s="152"/>
      <c r="BQ197" s="152"/>
      <c r="BR197" s="152"/>
      <c r="BS197" s="152"/>
      <c r="BT197" s="152"/>
      <c r="BU197" s="149"/>
      <c r="BV197" s="149"/>
      <c r="BW197" s="147"/>
      <c r="BX197" s="47"/>
    </row>
    <row r="198" spans="1:77" ht="22.5" customHeight="1" x14ac:dyDescent="0.2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7"/>
      <c r="AA198" s="7"/>
      <c r="AB198" s="7"/>
      <c r="AC198" s="7"/>
      <c r="AD198" s="7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47"/>
      <c r="BH198" s="116"/>
      <c r="BI198" s="116"/>
      <c r="BJ198" s="116"/>
      <c r="BK198" s="116"/>
      <c r="BL198" s="118"/>
      <c r="BM198" s="118"/>
      <c r="BN198" s="118"/>
      <c r="BO198" s="152"/>
      <c r="BP198" s="152"/>
      <c r="BQ198" s="153"/>
      <c r="BR198" s="153"/>
      <c r="BS198" s="152"/>
      <c r="BT198" s="152"/>
      <c r="BU198" s="152"/>
      <c r="BV198" s="152"/>
      <c r="BW198" s="116"/>
      <c r="BX198" s="47"/>
    </row>
    <row r="199" spans="1:77" ht="22.5" customHeight="1" x14ac:dyDescent="0.2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74"/>
      <c r="U199" s="74"/>
      <c r="V199" s="74"/>
      <c r="W199" s="74"/>
      <c r="X199" s="74"/>
      <c r="Y199" s="74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7"/>
      <c r="BG199" s="47"/>
      <c r="BH199" s="116"/>
      <c r="BI199" s="116"/>
      <c r="BJ199" s="116"/>
      <c r="BK199" s="116"/>
      <c r="BL199" s="118"/>
      <c r="BM199" s="118"/>
      <c r="BN199" s="118"/>
      <c r="BO199" s="152"/>
      <c r="BP199" s="152"/>
      <c r="BQ199" s="153"/>
      <c r="BR199" s="153"/>
      <c r="BS199" s="152"/>
      <c r="BT199" s="152"/>
      <c r="BU199" s="152"/>
      <c r="BV199" s="152"/>
      <c r="BW199" s="118"/>
      <c r="BX199" s="47"/>
    </row>
    <row r="200" spans="1:77" ht="22.5" customHeight="1" x14ac:dyDescent="0.25">
      <c r="A200" s="97"/>
      <c r="B200" s="97"/>
      <c r="C200" s="97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6"/>
      <c r="AA200" s="6"/>
      <c r="AB200" s="6"/>
      <c r="AC200" s="6"/>
      <c r="AD200" s="7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7"/>
      <c r="BG200" s="112"/>
      <c r="BH200" s="118"/>
      <c r="BI200" s="118"/>
      <c r="BJ200" s="118"/>
      <c r="BK200" s="118"/>
      <c r="BL200" s="118"/>
      <c r="BM200" s="118"/>
      <c r="BN200" s="150"/>
      <c r="BO200" s="154"/>
      <c r="BP200" s="154"/>
      <c r="BQ200" s="159"/>
      <c r="BR200" s="159"/>
      <c r="BS200" s="152"/>
      <c r="BT200" s="152"/>
      <c r="BU200" s="215"/>
      <c r="BV200" s="215"/>
      <c r="BW200" s="118"/>
      <c r="BX200" s="47"/>
    </row>
    <row r="201" spans="1:77" ht="22.5" customHeight="1" x14ac:dyDescent="0.25">
      <c r="A201" s="7" t="s">
        <v>69</v>
      </c>
      <c r="B201" s="99">
        <f>DATE(2009,1,1)</f>
        <v>39814</v>
      </c>
      <c r="C201" s="99">
        <f t="shared" ref="C201:BI201" si="7">EDATE(B201,1)</f>
        <v>39845</v>
      </c>
      <c r="D201" s="99">
        <f t="shared" si="7"/>
        <v>39873</v>
      </c>
      <c r="E201" s="99">
        <f t="shared" si="7"/>
        <v>39904</v>
      </c>
      <c r="F201" s="99">
        <f t="shared" si="7"/>
        <v>39934</v>
      </c>
      <c r="G201" s="99">
        <f t="shared" si="7"/>
        <v>39965</v>
      </c>
      <c r="H201" s="99">
        <f t="shared" si="7"/>
        <v>39995</v>
      </c>
      <c r="I201" s="99">
        <f t="shared" si="7"/>
        <v>40026</v>
      </c>
      <c r="J201" s="99">
        <f t="shared" si="7"/>
        <v>40057</v>
      </c>
      <c r="K201" s="99">
        <f t="shared" si="7"/>
        <v>40087</v>
      </c>
      <c r="L201" s="99">
        <f t="shared" si="7"/>
        <v>40118</v>
      </c>
      <c r="M201" s="99">
        <f t="shared" si="7"/>
        <v>40148</v>
      </c>
      <c r="N201" s="99">
        <f t="shared" si="7"/>
        <v>40179</v>
      </c>
      <c r="O201" s="99">
        <f t="shared" si="7"/>
        <v>40210</v>
      </c>
      <c r="P201" s="99">
        <f t="shared" si="7"/>
        <v>40238</v>
      </c>
      <c r="Q201" s="99">
        <f t="shared" si="7"/>
        <v>40269</v>
      </c>
      <c r="R201" s="99">
        <f t="shared" si="7"/>
        <v>40299</v>
      </c>
      <c r="S201" s="99">
        <f t="shared" si="7"/>
        <v>40330</v>
      </c>
      <c r="T201" s="99">
        <f t="shared" si="7"/>
        <v>40360</v>
      </c>
      <c r="U201" s="99">
        <f t="shared" si="7"/>
        <v>40391</v>
      </c>
      <c r="V201" s="99">
        <f t="shared" si="7"/>
        <v>40422</v>
      </c>
      <c r="W201" s="99">
        <f t="shared" si="7"/>
        <v>40452</v>
      </c>
      <c r="X201" s="99">
        <f t="shared" si="7"/>
        <v>40483</v>
      </c>
      <c r="Y201" s="99">
        <f t="shared" si="7"/>
        <v>40513</v>
      </c>
      <c r="Z201" s="99">
        <f t="shared" si="7"/>
        <v>40544</v>
      </c>
      <c r="AA201" s="99">
        <f t="shared" si="7"/>
        <v>40575</v>
      </c>
      <c r="AB201" s="99">
        <f t="shared" si="7"/>
        <v>40603</v>
      </c>
      <c r="AC201" s="99">
        <f t="shared" si="7"/>
        <v>40634</v>
      </c>
      <c r="AD201" s="99">
        <f t="shared" si="7"/>
        <v>40664</v>
      </c>
      <c r="AE201" s="99">
        <f t="shared" si="7"/>
        <v>40695</v>
      </c>
      <c r="AF201" s="99">
        <f t="shared" si="7"/>
        <v>40725</v>
      </c>
      <c r="AG201" s="99">
        <f t="shared" si="7"/>
        <v>40756</v>
      </c>
      <c r="AH201" s="99">
        <f t="shared" si="7"/>
        <v>40787</v>
      </c>
      <c r="AI201" s="99">
        <f t="shared" si="7"/>
        <v>40817</v>
      </c>
      <c r="AJ201" s="99">
        <f t="shared" si="7"/>
        <v>40848</v>
      </c>
      <c r="AK201" s="99">
        <f t="shared" si="7"/>
        <v>40878</v>
      </c>
      <c r="AL201" s="99">
        <f t="shared" si="7"/>
        <v>40909</v>
      </c>
      <c r="AM201" s="99">
        <f t="shared" si="7"/>
        <v>40940</v>
      </c>
      <c r="AN201" s="99">
        <f t="shared" si="7"/>
        <v>40969</v>
      </c>
      <c r="AO201" s="99">
        <f t="shared" si="7"/>
        <v>41000</v>
      </c>
      <c r="AP201" s="99">
        <f t="shared" si="7"/>
        <v>41030</v>
      </c>
      <c r="AQ201" s="99">
        <f t="shared" si="7"/>
        <v>41061</v>
      </c>
      <c r="AR201" s="99">
        <f t="shared" si="7"/>
        <v>41091</v>
      </c>
      <c r="AS201" s="99">
        <f t="shared" si="7"/>
        <v>41122</v>
      </c>
      <c r="AT201" s="99">
        <f t="shared" si="7"/>
        <v>41153</v>
      </c>
      <c r="AU201" s="99">
        <f t="shared" si="7"/>
        <v>41183</v>
      </c>
      <c r="AV201" s="99">
        <f t="shared" si="7"/>
        <v>41214</v>
      </c>
      <c r="AW201" s="99">
        <f t="shared" si="7"/>
        <v>41244</v>
      </c>
      <c r="AX201" s="99">
        <f t="shared" si="7"/>
        <v>41275</v>
      </c>
      <c r="AY201" s="99">
        <f t="shared" si="7"/>
        <v>41306</v>
      </c>
      <c r="AZ201" s="99">
        <f t="shared" si="7"/>
        <v>41334</v>
      </c>
      <c r="BA201" s="99">
        <f t="shared" si="7"/>
        <v>41365</v>
      </c>
      <c r="BB201" s="99">
        <f t="shared" si="7"/>
        <v>41395</v>
      </c>
      <c r="BC201" s="99">
        <f t="shared" si="7"/>
        <v>41426</v>
      </c>
      <c r="BD201" s="99">
        <f t="shared" si="7"/>
        <v>41456</v>
      </c>
      <c r="BE201" s="99">
        <f t="shared" si="7"/>
        <v>41487</v>
      </c>
      <c r="BF201" s="99">
        <f t="shared" si="7"/>
        <v>41518</v>
      </c>
      <c r="BG201" s="140">
        <f t="shared" si="7"/>
        <v>41548</v>
      </c>
      <c r="BH201" s="117">
        <f t="shared" si="7"/>
        <v>41579</v>
      </c>
      <c r="BI201" s="117">
        <f t="shared" si="7"/>
        <v>41609</v>
      </c>
      <c r="BJ201" s="117"/>
      <c r="BK201" s="117"/>
      <c r="BL201" s="117"/>
      <c r="BM201" s="117"/>
      <c r="BN201" s="117"/>
      <c r="BO201" s="152">
        <v>2015</v>
      </c>
      <c r="BP201" s="155"/>
      <c r="BQ201" s="160"/>
      <c r="BR201" s="160"/>
      <c r="BS201" s="155"/>
      <c r="BT201" s="155"/>
      <c r="BU201" s="215"/>
      <c r="BV201" s="215"/>
      <c r="BW201" s="117"/>
      <c r="BX201" s="47"/>
    </row>
    <row r="202" spans="1:77" ht="22.5" customHeight="1" x14ac:dyDescent="0.25">
      <c r="A202" s="7" t="s">
        <v>70</v>
      </c>
      <c r="B202" s="100" t="s">
        <v>71</v>
      </c>
      <c r="C202" s="100" t="s">
        <v>72</v>
      </c>
      <c r="D202" s="100" t="s">
        <v>73</v>
      </c>
      <c r="E202" s="100" t="s">
        <v>74</v>
      </c>
      <c r="F202" s="100" t="s">
        <v>75</v>
      </c>
      <c r="G202" s="100" t="s">
        <v>76</v>
      </c>
      <c r="H202" s="100" t="s">
        <v>77</v>
      </c>
      <c r="I202" s="100" t="s">
        <v>78</v>
      </c>
      <c r="J202" s="100" t="s">
        <v>79</v>
      </c>
      <c r="K202" s="100" t="s">
        <v>80</v>
      </c>
      <c r="L202" s="100" t="s">
        <v>81</v>
      </c>
      <c r="M202" s="100" t="s">
        <v>82</v>
      </c>
      <c r="N202" s="100" t="s">
        <v>83</v>
      </c>
      <c r="O202" s="100" t="s">
        <v>84</v>
      </c>
      <c r="P202" s="100" t="s">
        <v>85</v>
      </c>
      <c r="Q202" s="100" t="s">
        <v>86</v>
      </c>
      <c r="R202" s="100" t="s">
        <v>87</v>
      </c>
      <c r="S202" s="100" t="s">
        <v>88</v>
      </c>
      <c r="T202" s="100" t="s">
        <v>89</v>
      </c>
      <c r="U202" s="100" t="s">
        <v>90</v>
      </c>
      <c r="V202" s="100" t="s">
        <v>91</v>
      </c>
      <c r="W202" s="100" t="s">
        <v>92</v>
      </c>
      <c r="X202" s="100" t="s">
        <v>93</v>
      </c>
      <c r="Y202" s="100" t="s">
        <v>94</v>
      </c>
      <c r="Z202" s="100" t="s">
        <v>95</v>
      </c>
      <c r="AA202" s="100" t="s">
        <v>96</v>
      </c>
      <c r="AB202" s="100" t="s">
        <v>97</v>
      </c>
      <c r="AC202" s="100" t="s">
        <v>98</v>
      </c>
      <c r="AD202" s="100" t="s">
        <v>99</v>
      </c>
      <c r="AE202" s="100" t="s">
        <v>100</v>
      </c>
      <c r="AF202" s="100" t="s">
        <v>101</v>
      </c>
      <c r="AG202" s="100" t="s">
        <v>102</v>
      </c>
      <c r="AH202" s="100" t="s">
        <v>103</v>
      </c>
      <c r="AI202" s="100" t="s">
        <v>104</v>
      </c>
      <c r="AJ202" s="100" t="s">
        <v>105</v>
      </c>
      <c r="AK202" s="100" t="s">
        <v>106</v>
      </c>
      <c r="AL202" s="100" t="s">
        <v>107</v>
      </c>
      <c r="AM202" s="100" t="s">
        <v>108</v>
      </c>
      <c r="AN202" s="100" t="s">
        <v>109</v>
      </c>
      <c r="AO202" s="100" t="s">
        <v>110</v>
      </c>
      <c r="AP202" s="100" t="s">
        <v>111</v>
      </c>
      <c r="AQ202" s="100" t="s">
        <v>112</v>
      </c>
      <c r="AR202" s="100" t="s">
        <v>113</v>
      </c>
      <c r="AS202" s="100" t="s">
        <v>114</v>
      </c>
      <c r="AT202" s="100" t="s">
        <v>115</v>
      </c>
      <c r="AU202" s="100" t="s">
        <v>116</v>
      </c>
      <c r="AV202" s="100" t="s">
        <v>117</v>
      </c>
      <c r="AW202" s="100" t="s">
        <v>118</v>
      </c>
      <c r="AX202" s="100" t="s">
        <v>119</v>
      </c>
      <c r="AY202" s="100" t="s">
        <v>120</v>
      </c>
      <c r="AZ202" s="100" t="s">
        <v>121</v>
      </c>
      <c r="BA202" s="100" t="s">
        <v>122</v>
      </c>
      <c r="BB202" s="100" t="s">
        <v>123</v>
      </c>
      <c r="BC202" s="100" t="s">
        <v>124</v>
      </c>
      <c r="BD202" s="100" t="s">
        <v>125</v>
      </c>
      <c r="BE202" s="100" t="s">
        <v>126</v>
      </c>
      <c r="BF202" s="100" t="s">
        <v>127</v>
      </c>
      <c r="BG202" s="141" t="s">
        <v>128</v>
      </c>
      <c r="BH202" s="145" t="s">
        <v>129</v>
      </c>
      <c r="BI202" s="145" t="s">
        <v>130</v>
      </c>
      <c r="BJ202" s="119" t="s">
        <v>131</v>
      </c>
      <c r="BK202" s="119" t="s">
        <v>132</v>
      </c>
      <c r="BL202" s="119" t="s">
        <v>133</v>
      </c>
      <c r="BM202" s="119" t="s">
        <v>134</v>
      </c>
      <c r="BN202" s="119" t="s">
        <v>135</v>
      </c>
      <c r="BO202" s="119" t="s">
        <v>136</v>
      </c>
      <c r="BP202" s="119" t="s">
        <v>137</v>
      </c>
      <c r="BQ202" s="119" t="s">
        <v>138</v>
      </c>
      <c r="BR202" s="119" t="s">
        <v>139</v>
      </c>
      <c r="BS202" s="119" t="s">
        <v>140</v>
      </c>
      <c r="BT202" s="119" t="s">
        <v>141</v>
      </c>
      <c r="BU202" s="119" t="s">
        <v>142</v>
      </c>
      <c r="BV202" s="213"/>
      <c r="BW202" s="213"/>
      <c r="BX202" s="47"/>
    </row>
    <row r="203" spans="1:77" ht="22.5" customHeight="1" x14ac:dyDescent="0.25">
      <c r="A203" s="101" t="s">
        <v>143</v>
      </c>
      <c r="B203" s="102">
        <v>745.19380000000001</v>
      </c>
      <c r="C203" s="102">
        <v>745.14099999999996</v>
      </c>
      <c r="D203" s="102">
        <v>745.08770000000004</v>
      </c>
      <c r="E203" s="102">
        <v>744.90629999999999</v>
      </c>
      <c r="F203" s="102">
        <v>744.68889999999999</v>
      </c>
      <c r="G203" s="102">
        <v>744.55949999999996</v>
      </c>
      <c r="H203" s="102">
        <v>744.5761</v>
      </c>
      <c r="I203" s="102">
        <v>744.4</v>
      </c>
      <c r="J203" s="102">
        <v>744.28049999999996</v>
      </c>
      <c r="K203" s="102">
        <v>744.3845</v>
      </c>
      <c r="L203" s="102">
        <v>744.1481</v>
      </c>
      <c r="M203" s="102">
        <v>744.18150000000003</v>
      </c>
      <c r="N203" s="102">
        <v>744.24249999999995</v>
      </c>
      <c r="O203" s="102">
        <v>744.40200000000004</v>
      </c>
      <c r="P203" s="102">
        <v>744.16480000000001</v>
      </c>
      <c r="Q203" s="102">
        <v>744.27279999999996</v>
      </c>
      <c r="R203" s="102">
        <v>744.15499999999997</v>
      </c>
      <c r="S203" s="102">
        <v>744.08680000000004</v>
      </c>
      <c r="T203" s="102">
        <v>745.21680000000003</v>
      </c>
      <c r="U203" s="102">
        <v>744.95230000000004</v>
      </c>
      <c r="V203" s="102">
        <v>744.75729999999999</v>
      </c>
      <c r="W203" s="102">
        <v>745.67</v>
      </c>
      <c r="X203" s="102">
        <v>745.47050000000002</v>
      </c>
      <c r="Y203" s="102">
        <v>745.27670000000001</v>
      </c>
      <c r="Z203" s="102">
        <v>745.18380000000002</v>
      </c>
      <c r="AA203" s="102">
        <v>745.548</v>
      </c>
      <c r="AB203" s="102">
        <v>745.74300000000005</v>
      </c>
      <c r="AC203" s="100">
        <v>745.74109999999996</v>
      </c>
      <c r="AD203" s="100">
        <v>745.66189999999995</v>
      </c>
      <c r="AE203" s="100">
        <v>745.81370000000004</v>
      </c>
      <c r="AF203" s="100">
        <v>745.59810000000004</v>
      </c>
      <c r="AG203" s="100">
        <v>744.9769</v>
      </c>
      <c r="AH203" s="100">
        <v>744.6241</v>
      </c>
      <c r="AI203" s="100">
        <v>744.4171</v>
      </c>
      <c r="AJ203" s="100">
        <v>744.12090000000001</v>
      </c>
      <c r="AK203" s="100">
        <v>743.40719999999999</v>
      </c>
      <c r="AL203" s="100">
        <v>743.53089999999997</v>
      </c>
      <c r="AM203" s="100">
        <v>743.41470000000004</v>
      </c>
      <c r="AN203" s="100">
        <v>743.54049999999995</v>
      </c>
      <c r="AO203" s="100">
        <v>743.92610000000002</v>
      </c>
      <c r="AP203" s="100">
        <v>743.37480000000005</v>
      </c>
      <c r="AQ203" s="100">
        <v>743.25900000000001</v>
      </c>
      <c r="AR203" s="100">
        <v>743.83770000000004</v>
      </c>
      <c r="AS203" s="100">
        <v>744.54390000000001</v>
      </c>
      <c r="AT203" s="100">
        <v>745.3895</v>
      </c>
      <c r="AU203" s="100">
        <v>745.82039999999995</v>
      </c>
      <c r="AV203" s="100">
        <v>745.86500000000001</v>
      </c>
      <c r="AW203" s="100">
        <v>746.03060000000005</v>
      </c>
      <c r="AX203" s="100">
        <v>746.14269999999999</v>
      </c>
      <c r="AY203" s="100">
        <v>745.98099999999999</v>
      </c>
      <c r="AZ203" s="100">
        <v>745.53160000000003</v>
      </c>
      <c r="BA203" s="100">
        <v>745.53</v>
      </c>
      <c r="BB203" s="100">
        <v>745.36900000000003</v>
      </c>
      <c r="BC203" s="100">
        <v>745.88</v>
      </c>
      <c r="BD203" s="100">
        <v>745.79259999999999</v>
      </c>
      <c r="BE203" s="100">
        <v>745.8</v>
      </c>
      <c r="BF203" s="100">
        <v>745.79380000000003</v>
      </c>
      <c r="BG203" s="141">
        <v>745.91780000000006</v>
      </c>
      <c r="BH203" s="145">
        <v>745.86569999999995</v>
      </c>
      <c r="BI203" s="145">
        <v>746.02829999999994</v>
      </c>
      <c r="BJ203" s="146">
        <v>744.05949999999996</v>
      </c>
      <c r="BK203" s="146">
        <v>745.00900000000001</v>
      </c>
      <c r="BL203" s="146">
        <v>745.93140000000005</v>
      </c>
      <c r="BM203" s="146">
        <v>746.5258</v>
      </c>
      <c r="BN203" s="146">
        <v>746.10940000000005</v>
      </c>
      <c r="BO203" s="146">
        <v>746.02670000000001</v>
      </c>
      <c r="BP203" s="120">
        <v>746.1626</v>
      </c>
      <c r="BQ203" s="153">
        <v>746.26570000000004</v>
      </c>
      <c r="BR203" s="153">
        <v>746.09910000000002</v>
      </c>
      <c r="BS203" s="156">
        <v>746.00549999999998</v>
      </c>
      <c r="BT203" s="215">
        <v>746.01670000000001</v>
      </c>
      <c r="BU203" s="215">
        <v>746.10749999999996</v>
      </c>
      <c r="BV203" s="214"/>
      <c r="BW203" s="214"/>
      <c r="BX203" s="47"/>
    </row>
    <row r="204" spans="1:77" ht="22.5" customHeight="1" x14ac:dyDescent="0.25">
      <c r="A204" s="101" t="s">
        <v>65</v>
      </c>
      <c r="B204" s="102">
        <v>563.16189999999995</v>
      </c>
      <c r="C204" s="102">
        <v>582.88</v>
      </c>
      <c r="D204" s="102">
        <v>571.45590000000004</v>
      </c>
      <c r="E204" s="102">
        <v>565.00580000000002</v>
      </c>
      <c r="F204" s="102">
        <v>546.99109999999996</v>
      </c>
      <c r="G204" s="102">
        <v>531.93050000000005</v>
      </c>
      <c r="H204" s="102">
        <v>528.56299999999999</v>
      </c>
      <c r="I204" s="102">
        <v>521.74950000000001</v>
      </c>
      <c r="J204" s="102">
        <v>511.19139999999999</v>
      </c>
      <c r="K204" s="102">
        <v>502.44909999999999</v>
      </c>
      <c r="L204" s="102">
        <v>498.9676</v>
      </c>
      <c r="M204" s="102">
        <v>508.6925</v>
      </c>
      <c r="N204" s="102">
        <v>521.55150000000003</v>
      </c>
      <c r="O204" s="102">
        <v>543.98249999999996</v>
      </c>
      <c r="P204" s="102">
        <v>548.49429999999995</v>
      </c>
      <c r="Q204" s="102">
        <v>555.16719999999998</v>
      </c>
      <c r="R204" s="102">
        <v>591.90219999999999</v>
      </c>
      <c r="S204" s="102">
        <v>609.54859999999996</v>
      </c>
      <c r="T204" s="102">
        <v>583.71860000000004</v>
      </c>
      <c r="U204" s="102">
        <v>577.90049999999997</v>
      </c>
      <c r="V204" s="102">
        <v>570.25819999999999</v>
      </c>
      <c r="W204" s="102">
        <v>536.56619999999998</v>
      </c>
      <c r="X204" s="102">
        <v>545.9864</v>
      </c>
      <c r="Y204" s="102">
        <v>563.81240000000003</v>
      </c>
      <c r="Z204" s="102">
        <v>557.99950000000001</v>
      </c>
      <c r="AA204" s="102">
        <v>546.26549999999997</v>
      </c>
      <c r="AB204" s="102">
        <v>532.75480000000005</v>
      </c>
      <c r="AC204" s="100">
        <v>516.75450000000001</v>
      </c>
      <c r="AD204" s="100">
        <v>519.64570000000003</v>
      </c>
      <c r="AE204" s="100">
        <v>518.66690000000006</v>
      </c>
      <c r="AF204" s="100">
        <v>522.76379999999995</v>
      </c>
      <c r="AG204" s="103">
        <v>519.41999999999996</v>
      </c>
      <c r="AH204" s="100">
        <v>540.93460000000005</v>
      </c>
      <c r="AI204" s="100">
        <v>543.31479999999999</v>
      </c>
      <c r="AJ204" s="100">
        <v>549.01319999999998</v>
      </c>
      <c r="AK204" s="100">
        <v>564.20190000000002</v>
      </c>
      <c r="AL204" s="100">
        <v>576.2405</v>
      </c>
      <c r="AM204" s="100">
        <v>562.21619999999996</v>
      </c>
      <c r="AN204" s="100">
        <v>563.27089999999998</v>
      </c>
      <c r="AO204" s="100">
        <v>565.01220000000001</v>
      </c>
      <c r="AP204" s="100">
        <v>580.20579999999995</v>
      </c>
      <c r="AQ204" s="100">
        <v>593.15750000000003</v>
      </c>
      <c r="AR204" s="100">
        <v>605.39089999999999</v>
      </c>
      <c r="AS204" s="100">
        <v>600.48689999999999</v>
      </c>
      <c r="AT204" s="100">
        <v>579.90549999999996</v>
      </c>
      <c r="AU204" s="100">
        <v>574.86609999999996</v>
      </c>
      <c r="AV204" s="100">
        <v>581.48180000000002</v>
      </c>
      <c r="AW204" s="100">
        <v>569.12879999999996</v>
      </c>
      <c r="AX204" s="100">
        <v>561.58950000000004</v>
      </c>
      <c r="AY204" s="100">
        <v>558.48699999999997</v>
      </c>
      <c r="AZ204" s="100">
        <v>574.74480000000005</v>
      </c>
      <c r="BA204" s="100">
        <v>572.31100000000004</v>
      </c>
      <c r="BB204" s="100">
        <v>573.73299999999995</v>
      </c>
      <c r="BC204" s="100">
        <v>570.24</v>
      </c>
      <c r="BD204" s="100">
        <v>570.24</v>
      </c>
      <c r="BE204" s="100">
        <v>560.35910000000001</v>
      </c>
      <c r="BF204" s="100">
        <v>558.79759999999999</v>
      </c>
      <c r="BG204" s="141">
        <v>547.09090000000003</v>
      </c>
      <c r="BH204" s="145">
        <v>552.79669999999999</v>
      </c>
      <c r="BI204" s="145">
        <v>544.57060000000001</v>
      </c>
      <c r="BJ204" s="146">
        <v>640.5376</v>
      </c>
      <c r="BK204" s="146">
        <v>656.43349999999998</v>
      </c>
      <c r="BL204" s="146">
        <v>688.51139999999998</v>
      </c>
      <c r="BM204" s="146">
        <v>692.8768</v>
      </c>
      <c r="BN204" s="146">
        <v>670.26469999999995</v>
      </c>
      <c r="BO204" s="146">
        <v>665.37480000000005</v>
      </c>
      <c r="BP204" s="120">
        <v>678.62909999999999</v>
      </c>
      <c r="BQ204" s="153">
        <v>670.13049999999998</v>
      </c>
      <c r="BR204" s="153">
        <v>664.92819999999995</v>
      </c>
      <c r="BS204" s="156">
        <v>664.10770000000002</v>
      </c>
      <c r="BT204" s="215">
        <v>694.97289999999998</v>
      </c>
      <c r="BU204" s="215">
        <v>686.26549999999997</v>
      </c>
      <c r="BV204" s="214"/>
      <c r="BW204" s="214"/>
      <c r="BX204" s="47"/>
    </row>
    <row r="205" spans="1:77" ht="22.5" customHeight="1" x14ac:dyDescent="0.25">
      <c r="A205" s="101" t="s">
        <v>68</v>
      </c>
      <c r="B205" s="102">
        <v>100</v>
      </c>
      <c r="C205" s="102">
        <v>100</v>
      </c>
      <c r="D205" s="102">
        <v>100</v>
      </c>
      <c r="E205" s="102">
        <v>100</v>
      </c>
      <c r="F205" s="102">
        <v>100</v>
      </c>
      <c r="G205" s="102">
        <v>100</v>
      </c>
      <c r="H205" s="102">
        <v>100</v>
      </c>
      <c r="I205" s="102">
        <v>100</v>
      </c>
      <c r="J205" s="102">
        <v>100</v>
      </c>
      <c r="K205" s="102">
        <v>100</v>
      </c>
      <c r="L205" s="102">
        <v>100</v>
      </c>
      <c r="M205" s="102">
        <v>100</v>
      </c>
      <c r="N205" s="102">
        <v>100</v>
      </c>
      <c r="O205" s="102">
        <v>100</v>
      </c>
      <c r="P205" s="102">
        <v>100</v>
      </c>
      <c r="Q205" s="102">
        <v>100</v>
      </c>
      <c r="R205" s="102">
        <v>100</v>
      </c>
      <c r="S205" s="102">
        <v>100</v>
      </c>
      <c r="T205" s="102">
        <v>100</v>
      </c>
      <c r="U205" s="102">
        <v>100</v>
      </c>
      <c r="V205" s="102">
        <v>100</v>
      </c>
      <c r="W205" s="102">
        <v>100</v>
      </c>
      <c r="X205" s="102">
        <v>100</v>
      </c>
      <c r="Y205" s="102">
        <v>100</v>
      </c>
      <c r="Z205" s="102">
        <v>100</v>
      </c>
      <c r="AA205" s="102">
        <v>100</v>
      </c>
      <c r="AB205" s="102">
        <v>100</v>
      </c>
      <c r="AC205" s="102">
        <v>100</v>
      </c>
      <c r="AD205" s="102">
        <v>100</v>
      </c>
      <c r="AE205" s="102">
        <v>100</v>
      </c>
      <c r="AF205" s="102">
        <v>100</v>
      </c>
      <c r="AG205" s="102">
        <v>100</v>
      </c>
      <c r="AH205" s="102">
        <v>100</v>
      </c>
      <c r="AI205" s="102">
        <v>100</v>
      </c>
      <c r="AJ205" s="102">
        <v>100</v>
      </c>
      <c r="AK205" s="102">
        <v>100</v>
      </c>
      <c r="AL205" s="102">
        <v>100</v>
      </c>
      <c r="AM205" s="102">
        <v>100</v>
      </c>
      <c r="AN205" s="102">
        <v>100</v>
      </c>
      <c r="AO205" s="102">
        <v>100</v>
      </c>
      <c r="AP205" s="102">
        <v>100</v>
      </c>
      <c r="AQ205" s="102">
        <v>100</v>
      </c>
      <c r="AR205" s="102">
        <v>100</v>
      </c>
      <c r="AS205" s="102">
        <v>100</v>
      </c>
      <c r="AT205" s="102">
        <v>100</v>
      </c>
      <c r="AU205" s="102">
        <v>100</v>
      </c>
      <c r="AV205" s="102">
        <v>100</v>
      </c>
      <c r="AW205" s="102">
        <v>100</v>
      </c>
      <c r="AX205" s="102">
        <v>100</v>
      </c>
      <c r="AY205" s="102">
        <v>100</v>
      </c>
      <c r="AZ205" s="102">
        <v>100</v>
      </c>
      <c r="BA205" s="102">
        <v>100</v>
      </c>
      <c r="BB205" s="102">
        <v>100</v>
      </c>
      <c r="BC205" s="102">
        <v>100</v>
      </c>
      <c r="BD205" s="102">
        <v>100</v>
      </c>
      <c r="BE205" s="102">
        <v>100</v>
      </c>
      <c r="BF205" s="102">
        <v>100</v>
      </c>
      <c r="BG205" s="142">
        <v>100</v>
      </c>
      <c r="BH205" s="121">
        <v>100</v>
      </c>
      <c r="BI205" s="121">
        <v>100</v>
      </c>
      <c r="BJ205" s="121">
        <v>100</v>
      </c>
      <c r="BK205" s="121">
        <v>100</v>
      </c>
      <c r="BL205" s="121">
        <v>100</v>
      </c>
      <c r="BM205" s="121">
        <v>100</v>
      </c>
      <c r="BN205" s="121">
        <v>100</v>
      </c>
      <c r="BO205" s="157">
        <v>100</v>
      </c>
      <c r="BP205" s="157">
        <v>100</v>
      </c>
      <c r="BQ205" s="157">
        <v>100</v>
      </c>
      <c r="BR205" s="157">
        <v>100</v>
      </c>
      <c r="BS205" s="157">
        <v>100</v>
      </c>
      <c r="BT205" s="157">
        <v>100</v>
      </c>
      <c r="BU205" s="157">
        <v>100</v>
      </c>
      <c r="BV205" s="157"/>
      <c r="BW205" s="121"/>
      <c r="BX205" s="47"/>
      <c r="BY205" s="144"/>
    </row>
    <row r="206" spans="1:77" ht="22.5" customHeight="1" x14ac:dyDescent="0.25">
      <c r="A206" s="101"/>
      <c r="B206" s="100"/>
      <c r="C206" s="100"/>
      <c r="D206" s="7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112"/>
      <c r="BH206" s="118"/>
      <c r="BI206" s="118"/>
      <c r="BJ206" s="118"/>
      <c r="BK206" s="116"/>
      <c r="BL206" s="118"/>
      <c r="BM206" s="118"/>
      <c r="BN206" s="118"/>
      <c r="BO206" s="152"/>
      <c r="BP206" s="152"/>
      <c r="BQ206" s="152"/>
      <c r="BR206" s="152"/>
      <c r="BS206" s="154"/>
      <c r="BT206" s="154"/>
      <c r="BU206" s="154"/>
      <c r="BV206" s="154"/>
      <c r="BW206" s="151"/>
      <c r="BX206" s="47"/>
    </row>
    <row r="207" spans="1:77" ht="22.5" customHeight="1" x14ac:dyDescent="0.25">
      <c r="A207" s="7" t="s">
        <v>35</v>
      </c>
      <c r="B207" s="7">
        <v>0</v>
      </c>
      <c r="C207" s="7" t="s">
        <v>35</v>
      </c>
      <c r="D207" s="7" t="s">
        <v>61</v>
      </c>
      <c r="E207" s="100">
        <v>1900</v>
      </c>
      <c r="F207" s="7"/>
      <c r="G207" s="7"/>
      <c r="H207" s="7"/>
      <c r="I207" s="7"/>
      <c r="J207" s="100" t="s">
        <v>144</v>
      </c>
      <c r="K207" s="7">
        <v>365</v>
      </c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112"/>
      <c r="BH207" s="118"/>
      <c r="BI207" s="118"/>
      <c r="BJ207" s="118"/>
      <c r="BK207" s="116"/>
      <c r="BL207" s="118"/>
      <c r="BM207" s="118"/>
      <c r="BN207" s="150"/>
      <c r="BO207" s="154"/>
      <c r="BP207" s="154"/>
      <c r="BQ207" s="159"/>
      <c r="BR207" s="159"/>
      <c r="BS207" s="154"/>
      <c r="BT207" s="154"/>
      <c r="BU207" s="154"/>
      <c r="BV207" s="154"/>
      <c r="BW207" s="151"/>
      <c r="BX207" s="47"/>
    </row>
    <row r="208" spans="1:77" ht="22.5" customHeight="1" x14ac:dyDescent="0.25">
      <c r="A208" s="7" t="s">
        <v>11</v>
      </c>
      <c r="B208" s="7">
        <v>1</v>
      </c>
      <c r="C208" s="7">
        <v>1</v>
      </c>
      <c r="D208" s="101" t="s">
        <v>145</v>
      </c>
      <c r="E208" s="7">
        <v>1901</v>
      </c>
      <c r="F208" s="7"/>
      <c r="G208" s="7" t="s">
        <v>146</v>
      </c>
      <c r="H208" s="28">
        <f>VLOOKUP(G208,$M$210:$U$215,'Ark1'!$A$1-2008,FALSE)</f>
        <v>48000</v>
      </c>
      <c r="I208" s="7" t="s">
        <v>147</v>
      </c>
      <c r="J208" s="7"/>
      <c r="K208" s="7" t="s">
        <v>148</v>
      </c>
      <c r="L208" s="105" t="s">
        <v>149</v>
      </c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112"/>
      <c r="BH208" s="118"/>
      <c r="BI208" s="118"/>
      <c r="BJ208" s="118"/>
      <c r="BK208" s="116"/>
      <c r="BL208" s="116"/>
      <c r="BM208" s="116"/>
      <c r="BN208" s="150"/>
      <c r="BO208" s="154"/>
      <c r="BP208" s="154"/>
      <c r="BQ208" s="148"/>
      <c r="BR208" s="161"/>
      <c r="BS208" s="212"/>
      <c r="BT208" s="212"/>
      <c r="BU208" s="154"/>
      <c r="BV208" s="154"/>
      <c r="BW208" s="151"/>
      <c r="BX208" s="47"/>
    </row>
    <row r="209" spans="1:76" ht="22.5" customHeight="1" x14ac:dyDescent="0.25">
      <c r="A209" s="7" t="s">
        <v>37</v>
      </c>
      <c r="B209" s="7">
        <v>2</v>
      </c>
      <c r="C209" s="7">
        <v>2</v>
      </c>
      <c r="D209" s="7" t="s">
        <v>150</v>
      </c>
      <c r="E209" s="100">
        <v>1902</v>
      </c>
      <c r="F209" s="7"/>
      <c r="G209" s="7" t="s">
        <v>151</v>
      </c>
      <c r="H209" s="28">
        <f>VLOOKUP(G209,$M$210:$U$215,'Ark1'!$A$1-2008,FALSE)</f>
        <v>1000</v>
      </c>
      <c r="I209" s="7" t="s">
        <v>152</v>
      </c>
      <c r="J209" s="7"/>
      <c r="K209" s="7" t="s">
        <v>152</v>
      </c>
      <c r="L209" s="105" t="s">
        <v>153</v>
      </c>
      <c r="M209" s="100"/>
      <c r="N209" s="100">
        <v>2010</v>
      </c>
      <c r="O209" s="100">
        <v>2011</v>
      </c>
      <c r="P209" s="100">
        <v>2012</v>
      </c>
      <c r="Q209" s="100">
        <v>2013</v>
      </c>
      <c r="R209" s="100">
        <v>2014</v>
      </c>
      <c r="S209" s="100">
        <v>2015</v>
      </c>
      <c r="T209" s="100">
        <v>2016</v>
      </c>
      <c r="U209" s="100">
        <v>2017</v>
      </c>
      <c r="V209" s="100"/>
      <c r="W209" s="100"/>
      <c r="X209" s="100"/>
      <c r="Y209" s="100"/>
      <c r="Z209" s="100"/>
      <c r="AA209" s="100"/>
      <c r="AB209" s="100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47"/>
      <c r="BH209" s="116"/>
      <c r="BI209" s="116"/>
      <c r="BJ209" s="116"/>
      <c r="BK209" s="116"/>
      <c r="BL209" s="116"/>
      <c r="BM209" s="116"/>
      <c r="BN209" s="116"/>
      <c r="BO209" s="159"/>
      <c r="BP209" s="159"/>
      <c r="BQ209" s="148"/>
      <c r="BR209" s="158"/>
      <c r="BS209" s="158"/>
      <c r="BT209" s="158"/>
      <c r="BU209" s="159"/>
      <c r="BV209" s="159"/>
      <c r="BW209" s="47"/>
      <c r="BX209" s="47"/>
    </row>
    <row r="210" spans="1:76" ht="22.5" customHeight="1" x14ac:dyDescent="0.25">
      <c r="A210" s="7" t="s">
        <v>38</v>
      </c>
      <c r="B210" s="7">
        <v>3</v>
      </c>
      <c r="C210" s="7">
        <v>3</v>
      </c>
      <c r="D210" s="101" t="s">
        <v>154</v>
      </c>
      <c r="E210" s="7">
        <v>1903</v>
      </c>
      <c r="F210" s="7"/>
      <c r="G210" s="7" t="s">
        <v>67</v>
      </c>
      <c r="H210" s="28">
        <f>VLOOKUP(G210,$M$210:$U$215,'Ark1'!$A$1-2008,FALSE)</f>
        <v>49000</v>
      </c>
      <c r="I210" s="106">
        <v>0</v>
      </c>
      <c r="J210" s="28">
        <f>+H210</f>
        <v>49000</v>
      </c>
      <c r="K210" s="106">
        <f>+J210/K207</f>
        <v>134.24657534246575</v>
      </c>
      <c r="L210" s="105" t="s">
        <v>155</v>
      </c>
      <c r="M210" s="7" t="s">
        <v>146</v>
      </c>
      <c r="N210" s="28">
        <v>48000</v>
      </c>
      <c r="O210" s="28">
        <v>48000</v>
      </c>
      <c r="P210" s="28">
        <v>48000</v>
      </c>
      <c r="Q210" s="107">
        <v>48000</v>
      </c>
      <c r="R210" s="100">
        <v>48000</v>
      </c>
      <c r="S210" s="100" t="s">
        <v>156</v>
      </c>
      <c r="T210" s="100" t="s">
        <v>156</v>
      </c>
      <c r="U210" s="100" t="s">
        <v>156</v>
      </c>
      <c r="V210" s="100"/>
      <c r="W210" s="100"/>
      <c r="X210" s="100"/>
      <c r="Y210" s="100"/>
      <c r="Z210" s="100"/>
      <c r="AA210" s="100"/>
      <c r="AB210" s="100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47"/>
      <c r="BH210" s="116"/>
      <c r="BI210" s="116"/>
      <c r="BJ210" s="116"/>
      <c r="BK210" s="116"/>
      <c r="BL210" s="116"/>
      <c r="BM210" s="116"/>
      <c r="BN210" s="116"/>
      <c r="BO210" s="159"/>
      <c r="BP210" s="159"/>
      <c r="BQ210" s="159"/>
      <c r="BR210" s="159"/>
      <c r="BS210" s="159"/>
      <c r="BT210" s="159"/>
      <c r="BU210" s="159"/>
      <c r="BV210" s="159"/>
      <c r="BW210" s="7"/>
      <c r="BX210" s="7"/>
    </row>
    <row r="211" spans="1:76" ht="22.5" customHeight="1" x14ac:dyDescent="0.25">
      <c r="A211" s="7" t="s">
        <v>39</v>
      </c>
      <c r="B211" s="7">
        <v>4</v>
      </c>
      <c r="C211" s="7">
        <v>4</v>
      </c>
      <c r="D211" s="7" t="s">
        <v>157</v>
      </c>
      <c r="E211" s="100">
        <v>1904</v>
      </c>
      <c r="F211" s="7"/>
      <c r="G211" s="7" t="s">
        <v>158</v>
      </c>
      <c r="H211" s="28">
        <f>VLOOKUP(G211,$M$210:$U$215,'Ark1'!$A$1-2008,FALSE)</f>
        <v>25000</v>
      </c>
      <c r="I211" s="106">
        <f>ROUNDDOWN(H211/K207,0)</f>
        <v>68</v>
      </c>
      <c r="J211" s="28">
        <f>+H210-I211*K207</f>
        <v>24180</v>
      </c>
      <c r="K211" s="106">
        <f>+J211/K207</f>
        <v>66.246575342465746</v>
      </c>
      <c r="L211" s="105" t="s">
        <v>159</v>
      </c>
      <c r="M211" s="7" t="s">
        <v>151</v>
      </c>
      <c r="N211" s="28">
        <v>1000</v>
      </c>
      <c r="O211" s="28">
        <v>1000</v>
      </c>
      <c r="P211" s="28">
        <v>1000</v>
      </c>
      <c r="Q211" s="107">
        <v>1000</v>
      </c>
      <c r="R211" s="100">
        <v>1000</v>
      </c>
      <c r="S211" s="100" t="s">
        <v>156</v>
      </c>
      <c r="T211" s="100" t="s">
        <v>156</v>
      </c>
      <c r="U211" s="100" t="s">
        <v>156</v>
      </c>
      <c r="V211" s="100"/>
      <c r="W211" s="100"/>
      <c r="X211" s="100"/>
      <c r="Y211" s="100"/>
      <c r="Z211" s="100"/>
      <c r="AA211" s="100"/>
      <c r="AB211" s="100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47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47"/>
      <c r="BW211" s="7"/>
      <c r="BX211" s="7"/>
    </row>
    <row r="212" spans="1:76" ht="22.5" customHeight="1" x14ac:dyDescent="0.25">
      <c r="A212" s="7" t="s">
        <v>40</v>
      </c>
      <c r="B212" s="7">
        <v>5</v>
      </c>
      <c r="C212" s="7">
        <v>5</v>
      </c>
      <c r="D212" s="101" t="s">
        <v>160</v>
      </c>
      <c r="E212" s="7">
        <v>1905</v>
      </c>
      <c r="F212" s="7"/>
      <c r="G212" s="7" t="s">
        <v>161</v>
      </c>
      <c r="H212" s="28">
        <f>VLOOKUP(G212,$M$210:$U$215,'Ark1'!$A$1-2008,FALSE)</f>
        <v>11400</v>
      </c>
      <c r="I212" s="106">
        <f>+H212/K207</f>
        <v>31.232876712328768</v>
      </c>
      <c r="J212" s="28">
        <f>+H210-H212</f>
        <v>37600</v>
      </c>
      <c r="K212" s="106">
        <f>+J212/K207</f>
        <v>103.01369863013699</v>
      </c>
      <c r="L212" s="105" t="s">
        <v>162</v>
      </c>
      <c r="M212" s="7" t="s">
        <v>67</v>
      </c>
      <c r="N212" s="28">
        <f t="shared" ref="N212:P212" si="8">+N210+N211</f>
        <v>49000</v>
      </c>
      <c r="O212" s="28">
        <f t="shared" si="8"/>
        <v>49000</v>
      </c>
      <c r="P212" s="28">
        <f t="shared" si="8"/>
        <v>49000</v>
      </c>
      <c r="Q212" s="107">
        <f t="shared" ref="Q212:R212" si="9">Q210+Q211</f>
        <v>49000</v>
      </c>
      <c r="R212" s="107">
        <f t="shared" si="9"/>
        <v>49000</v>
      </c>
      <c r="S212" s="100" t="s">
        <v>156</v>
      </c>
      <c r="T212" s="100" t="s">
        <v>156</v>
      </c>
      <c r="U212" s="100" t="s">
        <v>156</v>
      </c>
      <c r="V212" s="100"/>
      <c r="W212" s="100"/>
      <c r="X212" s="100"/>
      <c r="Y212" s="100"/>
      <c r="Z212" s="100"/>
      <c r="AA212" s="100"/>
      <c r="AB212" s="100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7"/>
      <c r="BX212" s="7"/>
    </row>
    <row r="213" spans="1:76" ht="22.5" customHeight="1" x14ac:dyDescent="0.25">
      <c r="A213" s="7" t="s">
        <v>41</v>
      </c>
      <c r="B213" s="7">
        <v>6</v>
      </c>
      <c r="C213" s="7">
        <v>6</v>
      </c>
      <c r="D213" s="101" t="s">
        <v>163</v>
      </c>
      <c r="E213" s="100">
        <v>1906</v>
      </c>
      <c r="F213" s="7"/>
      <c r="G213" s="7" t="s">
        <v>64</v>
      </c>
      <c r="H213" s="28">
        <f>VLOOKUP(G213,$M$210:$U$215,'Ark1'!$A$1-2008,FALSE)</f>
        <v>36400</v>
      </c>
      <c r="I213" s="106">
        <f>SUM(I211:I212)</f>
        <v>99.232876712328761</v>
      </c>
      <c r="J213" s="28">
        <f>+H210-H213</f>
        <v>12600</v>
      </c>
      <c r="K213" s="106">
        <f>+J213/K207</f>
        <v>34.520547945205479</v>
      </c>
      <c r="L213" s="105" t="s">
        <v>164</v>
      </c>
      <c r="M213" s="7" t="s">
        <v>158</v>
      </c>
      <c r="N213" s="106">
        <v>20200</v>
      </c>
      <c r="O213" s="28">
        <v>23100</v>
      </c>
      <c r="P213" s="28">
        <f>23500</f>
        <v>23500</v>
      </c>
      <c r="Q213" s="107">
        <f>24600</f>
        <v>24600</v>
      </c>
      <c r="R213" s="107">
        <v>25000</v>
      </c>
      <c r="S213" s="100" t="s">
        <v>156</v>
      </c>
      <c r="T213" s="100" t="s">
        <v>156</v>
      </c>
      <c r="U213" s="100" t="s">
        <v>156</v>
      </c>
      <c r="V213" s="100"/>
      <c r="W213" s="100"/>
      <c r="X213" s="100"/>
      <c r="Y213" s="100"/>
      <c r="Z213" s="100"/>
      <c r="AA213" s="100"/>
      <c r="AB213" s="100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</row>
    <row r="214" spans="1:76" ht="22.5" customHeight="1" x14ac:dyDescent="0.25">
      <c r="A214" s="7" t="s">
        <v>42</v>
      </c>
      <c r="B214" s="7">
        <v>7</v>
      </c>
      <c r="C214" s="7">
        <v>7</v>
      </c>
      <c r="D214" s="101" t="s">
        <v>165</v>
      </c>
      <c r="E214" s="7">
        <v>1907</v>
      </c>
      <c r="F214" s="7"/>
      <c r="G214" s="7" t="s">
        <v>55</v>
      </c>
      <c r="H214" s="100" t="e">
        <f>VLOOKUP(G214,$M$210:$U$215,'Ark1'!$A$1-2008,FALSE)</f>
        <v>#N/A</v>
      </c>
      <c r="I214" s="100"/>
      <c r="J214" s="100"/>
      <c r="K214" s="100"/>
      <c r="L214" s="105" t="s">
        <v>166</v>
      </c>
      <c r="M214" s="7" t="s">
        <v>161</v>
      </c>
      <c r="N214" s="106">
        <v>9200</v>
      </c>
      <c r="O214" s="28">
        <v>10500</v>
      </c>
      <c r="P214" s="28">
        <v>10700</v>
      </c>
      <c r="Q214" s="107">
        <v>11200</v>
      </c>
      <c r="R214" s="107">
        <v>11400</v>
      </c>
      <c r="S214" s="100" t="s">
        <v>156</v>
      </c>
      <c r="T214" s="100" t="s">
        <v>156</v>
      </c>
      <c r="U214" s="100" t="s">
        <v>156</v>
      </c>
      <c r="V214" s="100"/>
      <c r="W214" s="100"/>
      <c r="X214" s="100"/>
      <c r="Y214" s="100"/>
      <c r="Z214" s="100"/>
      <c r="AA214" s="100"/>
      <c r="AB214" s="100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</row>
    <row r="215" spans="1:76" ht="22.5" customHeight="1" x14ac:dyDescent="0.25">
      <c r="A215" s="7" t="s">
        <v>43</v>
      </c>
      <c r="B215" s="7">
        <v>8</v>
      </c>
      <c r="C215" s="7">
        <v>8</v>
      </c>
      <c r="D215" s="101" t="s">
        <v>167</v>
      </c>
      <c r="E215" s="100">
        <v>1908</v>
      </c>
      <c r="F215" s="7"/>
      <c r="G215" s="7" t="s">
        <v>63</v>
      </c>
      <c r="H215" s="7">
        <v>0.35</v>
      </c>
      <c r="I215" s="100">
        <v>35</v>
      </c>
      <c r="J215" s="100"/>
      <c r="K215" s="100"/>
      <c r="L215" s="105" t="s">
        <v>168</v>
      </c>
      <c r="M215" s="7" t="s">
        <v>64</v>
      </c>
      <c r="N215" s="28">
        <f t="shared" ref="N215:P215" si="10">+N213+N214</f>
        <v>29400</v>
      </c>
      <c r="O215" s="28">
        <f t="shared" si="10"/>
        <v>33600</v>
      </c>
      <c r="P215" s="28">
        <f t="shared" si="10"/>
        <v>34200</v>
      </c>
      <c r="Q215" s="107">
        <f t="shared" ref="Q215:R215" si="11">Q213+Q214</f>
        <v>35800</v>
      </c>
      <c r="R215" s="107">
        <f t="shared" si="11"/>
        <v>36400</v>
      </c>
      <c r="S215" s="100" t="s">
        <v>156</v>
      </c>
      <c r="T215" s="100" t="s">
        <v>156</v>
      </c>
      <c r="U215" s="100" t="s">
        <v>156</v>
      </c>
      <c r="V215" s="100"/>
      <c r="W215" s="100"/>
      <c r="X215" s="100"/>
      <c r="Y215" s="100"/>
      <c r="Z215" s="100"/>
      <c r="AA215" s="100"/>
      <c r="AB215" s="100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</row>
    <row r="216" spans="1:76" ht="22.5" customHeight="1" x14ac:dyDescent="0.25">
      <c r="A216" s="7" t="s">
        <v>44</v>
      </c>
      <c r="B216" s="7">
        <v>9</v>
      </c>
      <c r="C216" s="7">
        <v>9</v>
      </c>
      <c r="D216" s="101" t="s">
        <v>169</v>
      </c>
      <c r="E216" s="7">
        <v>1909</v>
      </c>
      <c r="F216" s="7"/>
      <c r="G216" s="7" t="s">
        <v>170</v>
      </c>
      <c r="H216" s="7">
        <v>0.36</v>
      </c>
      <c r="I216" s="100">
        <v>20</v>
      </c>
      <c r="J216" s="100"/>
      <c r="K216" s="100"/>
      <c r="L216" s="105" t="s">
        <v>171</v>
      </c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</row>
    <row r="217" spans="1:76" ht="22.5" customHeight="1" x14ac:dyDescent="0.25">
      <c r="A217" s="7" t="s">
        <v>45</v>
      </c>
      <c r="B217" s="7">
        <v>10</v>
      </c>
      <c r="C217" s="7">
        <v>10</v>
      </c>
      <c r="D217" s="101" t="s">
        <v>172</v>
      </c>
      <c r="E217" s="100">
        <v>1910</v>
      </c>
      <c r="F217" s="7"/>
      <c r="G217" s="7" t="s">
        <v>173</v>
      </c>
      <c r="H217" s="7">
        <v>0.44</v>
      </c>
      <c r="I217" s="100">
        <v>34</v>
      </c>
      <c r="J217" s="100"/>
      <c r="K217" s="100"/>
      <c r="L217" s="105">
        <v>10</v>
      </c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</row>
    <row r="218" spans="1:76" ht="22.5" customHeight="1" x14ac:dyDescent="0.25">
      <c r="A218" s="7" t="s">
        <v>46</v>
      </c>
      <c r="B218" s="7">
        <v>11</v>
      </c>
      <c r="C218" s="7">
        <v>11</v>
      </c>
      <c r="D218" s="101" t="s">
        <v>174</v>
      </c>
      <c r="E218" s="7">
        <v>1911</v>
      </c>
      <c r="F218" s="7"/>
      <c r="G218" s="7" t="s">
        <v>175</v>
      </c>
      <c r="H218" s="7">
        <v>0.42</v>
      </c>
      <c r="I218" s="100">
        <v>33</v>
      </c>
      <c r="J218" s="100"/>
      <c r="K218" s="100"/>
      <c r="L218" s="105">
        <v>11</v>
      </c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</row>
    <row r="219" spans="1:76" ht="22.5" customHeight="1" x14ac:dyDescent="0.25">
      <c r="A219" s="7" t="s">
        <v>47</v>
      </c>
      <c r="B219" s="7">
        <v>12</v>
      </c>
      <c r="C219" s="7">
        <v>12</v>
      </c>
      <c r="D219" s="101" t="s">
        <v>176</v>
      </c>
      <c r="E219" s="100">
        <v>1912</v>
      </c>
      <c r="F219" s="7"/>
      <c r="G219" s="7" t="s">
        <v>177</v>
      </c>
      <c r="H219" s="7">
        <v>0.42</v>
      </c>
      <c r="I219" s="100">
        <v>32</v>
      </c>
      <c r="J219" s="100"/>
      <c r="K219" s="100"/>
      <c r="L219" s="105">
        <v>12</v>
      </c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</row>
    <row r="220" spans="1:76" ht="22.5" customHeight="1" x14ac:dyDescent="0.25">
      <c r="A220" s="7"/>
      <c r="B220" s="7">
        <v>13</v>
      </c>
      <c r="C220" s="7"/>
      <c r="D220" s="101" t="s">
        <v>178</v>
      </c>
      <c r="E220" s="7">
        <v>1913</v>
      </c>
      <c r="F220" s="7"/>
      <c r="G220" s="7" t="s">
        <v>179</v>
      </c>
      <c r="H220" s="7">
        <v>0.44</v>
      </c>
      <c r="I220" s="100">
        <v>31</v>
      </c>
      <c r="J220" s="100"/>
      <c r="K220" s="100"/>
      <c r="L220" s="105">
        <v>13</v>
      </c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</row>
    <row r="221" spans="1:76" ht="22.5" customHeight="1" x14ac:dyDescent="0.25">
      <c r="A221" s="7" t="s">
        <v>36</v>
      </c>
      <c r="B221" s="7">
        <v>14</v>
      </c>
      <c r="C221" s="7"/>
      <c r="D221" s="101" t="s">
        <v>180</v>
      </c>
      <c r="E221" s="100">
        <v>1914</v>
      </c>
      <c r="F221" s="7"/>
      <c r="G221" s="100"/>
      <c r="H221" s="100"/>
      <c r="I221" s="100"/>
      <c r="J221" s="100"/>
      <c r="K221" s="100"/>
      <c r="L221" s="105">
        <v>14</v>
      </c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</row>
    <row r="222" spans="1:76" ht="22.5" customHeight="1" x14ac:dyDescent="0.25">
      <c r="A222" s="7">
        <v>2010</v>
      </c>
      <c r="B222" s="7">
        <v>15</v>
      </c>
      <c r="C222" s="7"/>
      <c r="D222" s="101" t="s">
        <v>181</v>
      </c>
      <c r="E222" s="7">
        <v>1915</v>
      </c>
      <c r="F222" s="7"/>
      <c r="G222" s="100"/>
      <c r="H222" s="100"/>
      <c r="I222" s="100"/>
      <c r="J222" s="100"/>
      <c r="K222" s="100"/>
      <c r="L222" s="105">
        <v>15</v>
      </c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1:76" ht="22.5" customHeight="1" x14ac:dyDescent="0.25">
      <c r="A223" s="7">
        <v>2011</v>
      </c>
      <c r="B223" s="7">
        <v>16</v>
      </c>
      <c r="C223" s="7"/>
      <c r="D223" s="101" t="s">
        <v>182</v>
      </c>
      <c r="E223" s="100">
        <v>1916</v>
      </c>
      <c r="F223" s="7"/>
      <c r="G223" s="100"/>
      <c r="H223" s="100"/>
      <c r="I223" s="100"/>
      <c r="J223" s="100"/>
      <c r="K223" s="100"/>
      <c r="L223" s="105">
        <v>16</v>
      </c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6" ht="22.5" customHeight="1" x14ac:dyDescent="0.25">
      <c r="A224" s="7">
        <v>2012</v>
      </c>
      <c r="B224" s="7">
        <v>17</v>
      </c>
      <c r="C224" s="7"/>
      <c r="D224" s="101" t="s">
        <v>183</v>
      </c>
      <c r="E224" s="7">
        <v>1917</v>
      </c>
      <c r="F224" s="7"/>
      <c r="G224" s="100"/>
      <c r="H224" s="100"/>
      <c r="I224" s="100"/>
      <c r="J224" s="100"/>
      <c r="K224" s="100"/>
      <c r="L224" s="105">
        <v>17</v>
      </c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7">
        <v>2013</v>
      </c>
      <c r="B225" s="7">
        <v>18</v>
      </c>
      <c r="C225" s="7"/>
      <c r="D225" s="101" t="s">
        <v>184</v>
      </c>
      <c r="E225" s="100">
        <v>1918</v>
      </c>
      <c r="F225" s="7"/>
      <c r="G225" s="100"/>
      <c r="H225" s="100"/>
      <c r="I225" s="100"/>
      <c r="J225" s="100"/>
      <c r="K225" s="100"/>
      <c r="L225" s="105">
        <v>18</v>
      </c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7">
        <v>2014</v>
      </c>
      <c r="B226" s="7">
        <v>19</v>
      </c>
      <c r="C226" s="7"/>
      <c r="D226" s="101" t="s">
        <v>185</v>
      </c>
      <c r="E226" s="7">
        <v>1919</v>
      </c>
      <c r="F226" s="7"/>
      <c r="G226" s="100"/>
      <c r="H226" s="100"/>
      <c r="I226" s="100"/>
      <c r="J226" s="100"/>
      <c r="K226" s="100"/>
      <c r="L226" s="105">
        <v>19</v>
      </c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7">
        <v>2015</v>
      </c>
      <c r="B227" s="7">
        <v>20</v>
      </c>
      <c r="C227" s="7"/>
      <c r="D227" s="101" t="s">
        <v>186</v>
      </c>
      <c r="E227" s="100">
        <v>1920</v>
      </c>
      <c r="F227" s="7"/>
      <c r="G227" s="100"/>
      <c r="H227" s="100"/>
      <c r="I227" s="100"/>
      <c r="J227" s="100"/>
      <c r="K227" s="100"/>
      <c r="L227" s="105">
        <v>20</v>
      </c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7"/>
      <c r="B228" s="7">
        <v>21</v>
      </c>
      <c r="C228" s="7"/>
      <c r="D228" s="101" t="s">
        <v>187</v>
      </c>
      <c r="E228" s="7">
        <v>1921</v>
      </c>
      <c r="F228" s="7"/>
      <c r="G228" s="100"/>
      <c r="H228" s="100"/>
      <c r="I228" s="100"/>
      <c r="J228" s="100"/>
      <c r="K228" s="100"/>
      <c r="L228" s="105">
        <v>21</v>
      </c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7"/>
      <c r="B229" s="7">
        <v>22</v>
      </c>
      <c r="C229" s="7"/>
      <c r="D229" s="101" t="s">
        <v>188</v>
      </c>
      <c r="E229" s="100">
        <v>1922</v>
      </c>
      <c r="F229" s="7"/>
      <c r="G229" s="100"/>
      <c r="H229" s="100"/>
      <c r="I229" s="100"/>
      <c r="J229" s="100"/>
      <c r="K229" s="100"/>
      <c r="L229" s="105">
        <v>22</v>
      </c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7"/>
      <c r="B230" s="7">
        <v>23</v>
      </c>
      <c r="C230" s="7"/>
      <c r="D230" s="101" t="s">
        <v>189</v>
      </c>
      <c r="E230" s="7">
        <v>1923</v>
      </c>
      <c r="F230" s="7"/>
      <c r="G230" s="100"/>
      <c r="H230" s="100"/>
      <c r="I230" s="100"/>
      <c r="J230" s="100"/>
      <c r="K230" s="100"/>
      <c r="L230" s="105">
        <v>23</v>
      </c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7"/>
      <c r="B231" s="7">
        <v>24</v>
      </c>
      <c r="C231" s="7"/>
      <c r="D231" s="101" t="s">
        <v>190</v>
      </c>
      <c r="E231" s="100">
        <v>1924</v>
      </c>
      <c r="F231" s="7"/>
      <c r="G231" s="100"/>
      <c r="H231" s="100"/>
      <c r="I231" s="100"/>
      <c r="J231" s="100"/>
      <c r="K231" s="100"/>
      <c r="L231" s="105">
        <v>24</v>
      </c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7"/>
      <c r="B232" s="7">
        <v>25</v>
      </c>
      <c r="C232" s="7"/>
      <c r="D232" s="101" t="s">
        <v>191</v>
      </c>
      <c r="E232" s="7">
        <v>1925</v>
      </c>
      <c r="F232" s="7"/>
      <c r="G232" s="100"/>
      <c r="H232" s="100"/>
      <c r="I232" s="100"/>
      <c r="J232" s="100"/>
      <c r="K232" s="100"/>
      <c r="L232" s="105">
        <v>25</v>
      </c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7"/>
      <c r="B233" s="7">
        <v>26</v>
      </c>
      <c r="C233" s="7"/>
      <c r="D233" s="101" t="s">
        <v>192</v>
      </c>
      <c r="E233" s="100">
        <v>1926</v>
      </c>
      <c r="F233" s="7"/>
      <c r="G233" s="100"/>
      <c r="H233" s="100"/>
      <c r="I233" s="100"/>
      <c r="J233" s="100"/>
      <c r="K233" s="100"/>
      <c r="L233" s="105">
        <v>26</v>
      </c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7"/>
      <c r="B234" s="7">
        <v>27</v>
      </c>
      <c r="C234" s="7"/>
      <c r="D234" s="101" t="s">
        <v>193</v>
      </c>
      <c r="E234" s="7">
        <v>1927</v>
      </c>
      <c r="F234" s="7"/>
      <c r="G234" s="100"/>
      <c r="H234" s="100"/>
      <c r="I234" s="100"/>
      <c r="J234" s="100"/>
      <c r="K234" s="100"/>
      <c r="L234" s="105">
        <v>27</v>
      </c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7"/>
      <c r="B235" s="7">
        <v>28</v>
      </c>
      <c r="C235" s="7"/>
      <c r="D235" s="101" t="s">
        <v>194</v>
      </c>
      <c r="E235" s="100">
        <v>1928</v>
      </c>
      <c r="F235" s="7"/>
      <c r="G235" s="100"/>
      <c r="H235" s="100"/>
      <c r="I235" s="100"/>
      <c r="J235" s="100"/>
      <c r="K235" s="100"/>
      <c r="L235" s="105">
        <v>28</v>
      </c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7"/>
      <c r="B236" s="7">
        <v>29</v>
      </c>
      <c r="C236" s="7"/>
      <c r="D236" s="101" t="s">
        <v>195</v>
      </c>
      <c r="E236" s="7">
        <v>1929</v>
      </c>
      <c r="F236" s="7"/>
      <c r="G236" s="100"/>
      <c r="H236" s="100"/>
      <c r="I236" s="100"/>
      <c r="J236" s="100"/>
      <c r="K236" s="100"/>
      <c r="L236" s="105">
        <v>29</v>
      </c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7"/>
      <c r="B237" s="7">
        <v>30</v>
      </c>
      <c r="C237" s="7"/>
      <c r="D237" s="101" t="s">
        <v>196</v>
      </c>
      <c r="E237" s="100">
        <v>1930</v>
      </c>
      <c r="F237" s="7"/>
      <c r="G237" s="100"/>
      <c r="H237" s="100"/>
      <c r="I237" s="100"/>
      <c r="J237" s="100"/>
      <c r="K237" s="100"/>
      <c r="L237" s="105">
        <v>30</v>
      </c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01"/>
      <c r="B238" s="100">
        <v>31</v>
      </c>
      <c r="C238" s="100"/>
      <c r="D238" s="101" t="s">
        <v>197</v>
      </c>
      <c r="E238" s="7">
        <v>1931</v>
      </c>
      <c r="F238" s="7"/>
      <c r="G238" s="7"/>
      <c r="H238" s="7"/>
      <c r="I238" s="7"/>
      <c r="J238" s="7"/>
      <c r="K238" s="7"/>
      <c r="L238" s="105">
        <v>31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7"/>
      <c r="B239" s="7">
        <v>-1</v>
      </c>
      <c r="C239" s="7"/>
      <c r="D239" s="101" t="s">
        <v>198</v>
      </c>
      <c r="E239" s="100">
        <v>1932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7"/>
      <c r="B240" s="7">
        <v>-2</v>
      </c>
      <c r="C240" s="7"/>
      <c r="D240" s="101" t="s">
        <v>199</v>
      </c>
      <c r="E240" s="7">
        <v>1933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7"/>
      <c r="B241" s="7">
        <v>-3</v>
      </c>
      <c r="C241" s="7"/>
      <c r="D241" s="101" t="s">
        <v>200</v>
      </c>
      <c r="E241" s="100">
        <v>1934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7"/>
      <c r="B242" s="7">
        <v>-4</v>
      </c>
      <c r="C242" s="7"/>
      <c r="D242" s="101" t="s">
        <v>201</v>
      </c>
      <c r="E242" s="7">
        <v>1935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7"/>
      <c r="B243" s="7">
        <v>-5</v>
      </c>
      <c r="C243" s="7"/>
      <c r="D243" s="101" t="s">
        <v>202</v>
      </c>
      <c r="E243" s="100">
        <v>1936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7"/>
      <c r="B244" s="7">
        <v>-6</v>
      </c>
      <c r="C244" s="7"/>
      <c r="D244" s="101" t="s">
        <v>203</v>
      </c>
      <c r="E244" s="7">
        <v>1937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7"/>
      <c r="B245" s="7">
        <v>-7</v>
      </c>
      <c r="C245" s="7"/>
      <c r="D245" s="101" t="s">
        <v>204</v>
      </c>
      <c r="E245" s="100">
        <v>1938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7"/>
      <c r="B246" s="7">
        <v>-8</v>
      </c>
      <c r="C246" s="7"/>
      <c r="D246" s="101" t="s">
        <v>205</v>
      </c>
      <c r="E246" s="7">
        <v>1939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7"/>
      <c r="B247" s="7">
        <v>-9</v>
      </c>
      <c r="C247" s="7"/>
      <c r="D247" s="101" t="s">
        <v>206</v>
      </c>
      <c r="E247" s="100">
        <v>1940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7"/>
      <c r="B248" s="7">
        <v>-10</v>
      </c>
      <c r="C248" s="7"/>
      <c r="D248" s="101" t="s">
        <v>207</v>
      </c>
      <c r="E248" s="7">
        <v>1941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7"/>
      <c r="B249" s="7">
        <v>-11</v>
      </c>
      <c r="C249" s="7"/>
      <c r="D249" s="101" t="s">
        <v>208</v>
      </c>
      <c r="E249" s="100">
        <v>1942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7"/>
      <c r="B250" s="7">
        <v>-12</v>
      </c>
      <c r="C250" s="7"/>
      <c r="D250" s="101" t="s">
        <v>209</v>
      </c>
      <c r="E250" s="7">
        <v>1943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7"/>
      <c r="B251" s="7">
        <v>-13</v>
      </c>
      <c r="C251" s="7"/>
      <c r="D251" s="101" t="s">
        <v>210</v>
      </c>
      <c r="E251" s="100">
        <v>1944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7"/>
      <c r="B252" s="7">
        <v>-14</v>
      </c>
      <c r="C252" s="7"/>
      <c r="D252" s="101" t="s">
        <v>211</v>
      </c>
      <c r="E252" s="7">
        <v>1945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7"/>
      <c r="B253" s="7">
        <v>-15</v>
      </c>
      <c r="C253" s="7"/>
      <c r="D253" s="101" t="s">
        <v>212</v>
      </c>
      <c r="E253" s="100">
        <v>1946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7"/>
      <c r="B254" s="7">
        <v>-16</v>
      </c>
      <c r="C254" s="7"/>
      <c r="D254" s="101" t="s">
        <v>213</v>
      </c>
      <c r="E254" s="7">
        <v>1947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7"/>
      <c r="B255" s="7">
        <v>-17</v>
      </c>
      <c r="C255" s="7"/>
      <c r="D255" s="101" t="s">
        <v>214</v>
      </c>
      <c r="E255" s="100">
        <v>1948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7"/>
      <c r="B256" s="7">
        <v>-18</v>
      </c>
      <c r="C256" s="7"/>
      <c r="D256" s="101" t="s">
        <v>215</v>
      </c>
      <c r="E256" s="7">
        <v>1949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7"/>
      <c r="B257" s="7">
        <v>-19</v>
      </c>
      <c r="C257" s="7"/>
      <c r="D257" s="101" t="s">
        <v>216</v>
      </c>
      <c r="E257" s="100">
        <v>1950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7"/>
      <c r="B258" s="7">
        <v>-20</v>
      </c>
      <c r="C258" s="7"/>
      <c r="D258" s="101" t="s">
        <v>217</v>
      </c>
      <c r="E258" s="7">
        <v>1951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7"/>
      <c r="B259" s="7">
        <v>-21</v>
      </c>
      <c r="C259" s="7"/>
      <c r="D259" s="101" t="s">
        <v>218</v>
      </c>
      <c r="E259" s="100">
        <v>1952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7"/>
      <c r="B260" s="7">
        <v>-22</v>
      </c>
      <c r="C260" s="7"/>
      <c r="D260" s="101" t="s">
        <v>219</v>
      </c>
      <c r="E260" s="7">
        <v>1953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7"/>
      <c r="B261" s="7">
        <v>-23</v>
      </c>
      <c r="C261" s="7"/>
      <c r="D261" s="101" t="s">
        <v>220</v>
      </c>
      <c r="E261" s="100">
        <v>1954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7"/>
      <c r="B262" s="7">
        <v>-24</v>
      </c>
      <c r="C262" s="7"/>
      <c r="D262" s="101" t="s">
        <v>221</v>
      </c>
      <c r="E262" s="7">
        <v>1955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7"/>
      <c r="B263" s="7">
        <v>-25</v>
      </c>
      <c r="C263" s="7"/>
      <c r="D263" s="101" t="s">
        <v>222</v>
      </c>
      <c r="E263" s="100">
        <v>1956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7"/>
      <c r="B264" s="7">
        <v>-26</v>
      </c>
      <c r="C264" s="7"/>
      <c r="D264" s="101" t="s">
        <v>223</v>
      </c>
      <c r="E264" s="7">
        <v>1957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7"/>
      <c r="B265" s="7">
        <v>-27</v>
      </c>
      <c r="C265" s="7"/>
      <c r="D265" s="101" t="s">
        <v>224</v>
      </c>
      <c r="E265" s="100">
        <v>1958</v>
      </c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7"/>
      <c r="B266" s="7">
        <v>-28</v>
      </c>
      <c r="C266" s="7"/>
      <c r="D266" s="101" t="s">
        <v>225</v>
      </c>
      <c r="E266" s="7">
        <v>1959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7"/>
      <c r="B267" s="7">
        <v>-29</v>
      </c>
      <c r="C267" s="7"/>
      <c r="D267" s="101" t="s">
        <v>226</v>
      </c>
      <c r="E267" s="100">
        <v>1960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7"/>
      <c r="B268" s="7">
        <v>-30</v>
      </c>
      <c r="C268" s="7"/>
      <c r="D268" s="101" t="s">
        <v>227</v>
      </c>
      <c r="E268" s="7">
        <v>1961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7"/>
      <c r="B269" s="7">
        <v>-31</v>
      </c>
      <c r="C269" s="7"/>
      <c r="D269" s="101" t="s">
        <v>228</v>
      </c>
      <c r="E269" s="100">
        <v>1962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7"/>
      <c r="B270" s="7"/>
      <c r="C270" s="7"/>
      <c r="D270" s="101" t="s">
        <v>229</v>
      </c>
      <c r="E270" s="7">
        <v>1963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7"/>
      <c r="B271" s="7"/>
      <c r="C271" s="7"/>
      <c r="D271" s="101" t="s">
        <v>230</v>
      </c>
      <c r="E271" s="100">
        <v>1964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7"/>
      <c r="B272" s="7"/>
      <c r="C272" s="7"/>
      <c r="D272" s="101" t="s">
        <v>231</v>
      </c>
      <c r="E272" s="7">
        <v>1965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7"/>
      <c r="B273" s="7"/>
      <c r="C273" s="7"/>
      <c r="D273" s="101" t="s">
        <v>232</v>
      </c>
      <c r="E273" s="100">
        <v>1966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7"/>
      <c r="B274" s="7"/>
      <c r="C274" s="7"/>
      <c r="D274" s="101" t="s">
        <v>233</v>
      </c>
      <c r="E274" s="7">
        <v>1967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7"/>
      <c r="B275" s="7"/>
      <c r="C275" s="7"/>
      <c r="D275" s="101" t="s">
        <v>234</v>
      </c>
      <c r="E275" s="100">
        <v>1968</v>
      </c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7"/>
      <c r="B276" s="7"/>
      <c r="C276" s="7"/>
      <c r="D276" s="101" t="s">
        <v>235</v>
      </c>
      <c r="E276" s="7">
        <v>1969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7"/>
      <c r="B277" s="7"/>
      <c r="C277" s="7"/>
      <c r="D277" s="101" t="s">
        <v>236</v>
      </c>
      <c r="E277" s="100">
        <v>1970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7"/>
      <c r="B278" s="7"/>
      <c r="C278" s="7"/>
      <c r="D278" s="101" t="s">
        <v>237</v>
      </c>
      <c r="E278" s="7">
        <v>1971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7"/>
      <c r="B279" s="7"/>
      <c r="C279" s="7"/>
      <c r="D279" s="101" t="s">
        <v>238</v>
      </c>
      <c r="E279" s="100">
        <v>1972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7"/>
      <c r="B280" s="7"/>
      <c r="C280" s="7"/>
      <c r="D280" s="101" t="s">
        <v>239</v>
      </c>
      <c r="E280" s="7">
        <v>1973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7"/>
      <c r="B281" s="7"/>
      <c r="C281" s="7"/>
      <c r="D281" s="101" t="s">
        <v>240</v>
      </c>
      <c r="E281" s="100">
        <v>1974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7"/>
      <c r="B282" s="7"/>
      <c r="C282" s="7"/>
      <c r="D282" s="101" t="s">
        <v>241</v>
      </c>
      <c r="E282" s="7">
        <v>1975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7"/>
      <c r="B283" s="7"/>
      <c r="C283" s="7"/>
      <c r="D283" s="101" t="s">
        <v>242</v>
      </c>
      <c r="E283" s="100">
        <v>1976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7"/>
      <c r="B284" s="7"/>
      <c r="C284" s="7"/>
      <c r="D284" s="101" t="s">
        <v>243</v>
      </c>
      <c r="E284" s="7">
        <v>1977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7"/>
      <c r="B285" s="7"/>
      <c r="C285" s="7"/>
      <c r="D285" s="101" t="s">
        <v>244</v>
      </c>
      <c r="E285" s="100">
        <v>1978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7"/>
      <c r="B286" s="7"/>
      <c r="C286" s="7"/>
      <c r="D286" s="101" t="s">
        <v>245</v>
      </c>
      <c r="E286" s="7">
        <v>1979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7"/>
      <c r="B287" s="7"/>
      <c r="C287" s="7"/>
      <c r="D287" s="101" t="s">
        <v>246</v>
      </c>
      <c r="E287" s="100">
        <v>1980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7"/>
      <c r="B288" s="7"/>
      <c r="C288" s="7"/>
      <c r="D288" s="101" t="s">
        <v>247</v>
      </c>
      <c r="E288" s="7">
        <v>1981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7"/>
      <c r="B289" s="7"/>
      <c r="C289" s="7"/>
      <c r="D289" s="101" t="s">
        <v>248</v>
      </c>
      <c r="E289" s="100">
        <v>1982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7"/>
      <c r="B290" s="7"/>
      <c r="C290" s="7"/>
      <c r="D290" s="101" t="s">
        <v>249</v>
      </c>
      <c r="E290" s="7">
        <v>1983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7"/>
      <c r="B291" s="7"/>
      <c r="C291" s="7"/>
      <c r="D291" s="101" t="s">
        <v>250</v>
      </c>
      <c r="E291" s="100">
        <v>1984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7"/>
      <c r="B292" s="7"/>
      <c r="C292" s="7"/>
      <c r="D292" s="101" t="s">
        <v>251</v>
      </c>
      <c r="E292" s="7">
        <v>1985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7"/>
      <c r="B293" s="7"/>
      <c r="C293" s="7"/>
      <c r="D293" s="101" t="s">
        <v>252</v>
      </c>
      <c r="E293" s="100">
        <v>1986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7"/>
      <c r="B294" s="7"/>
      <c r="C294" s="7"/>
      <c r="D294" s="101" t="s">
        <v>253</v>
      </c>
      <c r="E294" s="7">
        <v>1987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7"/>
      <c r="B295" s="7"/>
      <c r="C295" s="7"/>
      <c r="D295" s="101" t="s">
        <v>254</v>
      </c>
      <c r="E295" s="100">
        <v>1988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7"/>
      <c r="B296" s="7"/>
      <c r="C296" s="7"/>
      <c r="D296" s="101" t="s">
        <v>255</v>
      </c>
      <c r="E296" s="7">
        <v>1989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7"/>
      <c r="B297" s="7"/>
      <c r="C297" s="7"/>
      <c r="D297" s="101" t="s">
        <v>256</v>
      </c>
      <c r="E297" s="100">
        <v>1990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7"/>
      <c r="B298" s="7"/>
      <c r="C298" s="7"/>
      <c r="D298" s="101" t="s">
        <v>257</v>
      </c>
      <c r="E298" s="7">
        <v>1991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7"/>
      <c r="B299" s="7"/>
      <c r="C299" s="7"/>
      <c r="D299" s="101" t="s">
        <v>258</v>
      </c>
      <c r="E299" s="100">
        <v>1992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7"/>
      <c r="B300" s="7"/>
      <c r="C300" s="7"/>
      <c r="D300" s="101" t="s">
        <v>259</v>
      </c>
      <c r="E300" s="7">
        <v>1993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7"/>
      <c r="B301" s="7"/>
      <c r="C301" s="7"/>
      <c r="D301" s="101" t="s">
        <v>260</v>
      </c>
      <c r="E301" s="100">
        <v>1994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7"/>
      <c r="B302" s="7"/>
      <c r="C302" s="7"/>
      <c r="D302" s="101" t="s">
        <v>261</v>
      </c>
      <c r="E302" s="7">
        <v>1995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7"/>
      <c r="B303" s="7"/>
      <c r="C303" s="7"/>
      <c r="D303" s="101" t="s">
        <v>262</v>
      </c>
      <c r="E303" s="100">
        <v>1996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7"/>
      <c r="B304" s="7"/>
      <c r="C304" s="7"/>
      <c r="D304" s="101" t="s">
        <v>263</v>
      </c>
      <c r="E304" s="7">
        <v>1997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7"/>
      <c r="B305" s="7"/>
      <c r="C305" s="7"/>
      <c r="D305" s="101" t="s">
        <v>264</v>
      </c>
      <c r="E305" s="100">
        <v>1998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7"/>
      <c r="B306" s="7"/>
      <c r="C306" s="7"/>
      <c r="D306" s="101" t="s">
        <v>265</v>
      </c>
      <c r="E306" s="7">
        <v>1999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7"/>
      <c r="B307" s="7"/>
      <c r="C307" s="7"/>
      <c r="D307" s="101" t="s">
        <v>266</v>
      </c>
      <c r="E307" s="100">
        <v>2000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7"/>
      <c r="B308" s="7"/>
      <c r="C308" s="7"/>
      <c r="D308" s="101" t="s">
        <v>267</v>
      </c>
      <c r="E308" s="7">
        <v>2001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7"/>
      <c r="B309" s="7"/>
      <c r="C309" s="7"/>
      <c r="D309" s="101" t="s">
        <v>268</v>
      </c>
      <c r="E309" s="100">
        <v>2002</v>
      </c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7"/>
      <c r="B310" s="7"/>
      <c r="C310" s="7"/>
      <c r="D310" s="101" t="s">
        <v>269</v>
      </c>
      <c r="E310" s="7">
        <v>2003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7"/>
      <c r="B311" s="7"/>
      <c r="C311" s="7"/>
      <c r="D311" s="101" t="s">
        <v>270</v>
      </c>
      <c r="E311" s="100">
        <v>2004</v>
      </c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7"/>
      <c r="B312" s="7"/>
      <c r="C312" s="7"/>
      <c r="D312" s="101" t="s">
        <v>271</v>
      </c>
      <c r="E312" s="7">
        <v>2005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7"/>
      <c r="B313" s="7"/>
      <c r="C313" s="7"/>
      <c r="D313" s="101" t="s">
        <v>272</v>
      </c>
      <c r="E313" s="100">
        <v>2006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7"/>
      <c r="B314" s="7"/>
      <c r="C314" s="7"/>
      <c r="D314" s="101" t="s">
        <v>273</v>
      </c>
      <c r="E314" s="7">
        <v>2007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7"/>
      <c r="B315" s="7"/>
      <c r="C315" s="7"/>
      <c r="D315" s="101" t="s">
        <v>274</v>
      </c>
      <c r="E315" s="100">
        <v>2008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7"/>
      <c r="B316" s="7"/>
      <c r="C316" s="7"/>
      <c r="D316" s="101" t="s">
        <v>275</v>
      </c>
      <c r="E316" s="7">
        <v>2009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7"/>
      <c r="B317" s="7"/>
      <c r="C317" s="7"/>
      <c r="D317" s="101" t="s">
        <v>276</v>
      </c>
      <c r="E317" s="100">
        <v>2010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7"/>
      <c r="B318" s="7"/>
      <c r="C318" s="7"/>
      <c r="D318" s="101" t="s">
        <v>277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7"/>
      <c r="B319" s="7"/>
      <c r="C319" s="7"/>
      <c r="D319" s="101" t="s">
        <v>278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7"/>
      <c r="B320" s="7"/>
      <c r="C320" s="7"/>
      <c r="D320" s="101" t="s">
        <v>279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7"/>
      <c r="B321" s="7"/>
      <c r="C321" s="7"/>
      <c r="D321" s="101" t="s">
        <v>280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7"/>
      <c r="B322" s="7"/>
      <c r="C322" s="7"/>
      <c r="D322" s="101" t="s">
        <v>281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7"/>
      <c r="B323" s="7"/>
      <c r="C323" s="7"/>
      <c r="D323" s="101" t="s">
        <v>282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7"/>
      <c r="B324" s="7"/>
      <c r="C324" s="7"/>
      <c r="D324" s="101" t="s">
        <v>283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7"/>
      <c r="B325" s="7"/>
      <c r="C325" s="7"/>
      <c r="D325" s="101" t="s">
        <v>284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7"/>
      <c r="B326" s="7"/>
      <c r="C326" s="7"/>
      <c r="D326" s="101" t="s">
        <v>285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7"/>
      <c r="B327" s="7"/>
      <c r="C327" s="7"/>
      <c r="D327" s="101" t="s">
        <v>286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7"/>
      <c r="B328" s="7"/>
      <c r="C328" s="7"/>
      <c r="D328" s="101" t="s">
        <v>287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7"/>
      <c r="B329" s="7"/>
      <c r="C329" s="7"/>
      <c r="D329" s="101" t="s">
        <v>288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7"/>
      <c r="B330" s="7"/>
      <c r="C330" s="7"/>
      <c r="D330" s="101" t="s">
        <v>289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7"/>
      <c r="B331" s="7"/>
      <c r="C331" s="7"/>
      <c r="D331" s="101" t="s">
        <v>290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7"/>
      <c r="B332" s="7"/>
      <c r="C332" s="7"/>
      <c r="D332" s="101" t="s">
        <v>291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7"/>
      <c r="B333" s="7"/>
      <c r="C333" s="7"/>
      <c r="D333" s="101" t="s">
        <v>292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7"/>
      <c r="B334" s="7"/>
      <c r="C334" s="7"/>
      <c r="D334" s="101" t="s">
        <v>293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7"/>
      <c r="B335" s="7"/>
      <c r="C335" s="7"/>
      <c r="D335" s="101" t="s">
        <v>294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7"/>
      <c r="B336" s="7"/>
      <c r="C336" s="7"/>
      <c r="D336" s="101" t="s">
        <v>295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7"/>
      <c r="B337" s="7"/>
      <c r="C337" s="7"/>
      <c r="D337" s="101" t="s">
        <v>296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7"/>
      <c r="B338" s="7"/>
      <c r="C338" s="7"/>
      <c r="D338" s="101" t="s">
        <v>297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7"/>
      <c r="B339" s="7"/>
      <c r="C339" s="7"/>
      <c r="D339" s="101" t="s">
        <v>298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7"/>
      <c r="B340" s="7"/>
      <c r="C340" s="7"/>
      <c r="D340" s="101" t="s">
        <v>299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7"/>
      <c r="B341" s="7"/>
      <c r="C341" s="7"/>
      <c r="D341" s="101" t="s">
        <v>300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7"/>
      <c r="B342" s="7"/>
      <c r="C342" s="7"/>
      <c r="D342" s="101" t="s">
        <v>301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7"/>
      <c r="B343" s="7"/>
      <c r="C343" s="7"/>
      <c r="D343" s="101" t="s">
        <v>302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7"/>
      <c r="B344" s="7"/>
      <c r="C344" s="7"/>
      <c r="D344" s="101" t="s">
        <v>303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7"/>
      <c r="B345" s="7"/>
      <c r="C345" s="7"/>
      <c r="D345" s="101" t="s">
        <v>304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7"/>
      <c r="B346" s="7"/>
      <c r="C346" s="7"/>
      <c r="D346" s="101" t="s">
        <v>305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7"/>
      <c r="B347" s="7"/>
      <c r="C347" s="7"/>
      <c r="D347" s="101" t="s">
        <v>306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7"/>
      <c r="B348" s="7"/>
      <c r="C348" s="7"/>
      <c r="D348" s="101" t="s">
        <v>307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7"/>
      <c r="B349" s="7"/>
      <c r="C349" s="7"/>
      <c r="D349" s="101" t="s">
        <v>308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7"/>
      <c r="B350" s="7"/>
      <c r="C350" s="7"/>
      <c r="D350" s="101" t="s">
        <v>309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7"/>
      <c r="B351" s="7"/>
      <c r="C351" s="7"/>
      <c r="D351" s="101" t="s">
        <v>310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7"/>
      <c r="B352" s="7"/>
      <c r="C352" s="7"/>
      <c r="D352" s="101" t="s">
        <v>311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7"/>
      <c r="B353" s="7"/>
      <c r="C353" s="7"/>
      <c r="D353" s="101" t="s">
        <v>312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7"/>
      <c r="B354" s="7"/>
      <c r="C354" s="7"/>
      <c r="D354" s="101" t="s">
        <v>313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7"/>
      <c r="B355" s="7"/>
      <c r="C355" s="7"/>
      <c r="D355" s="101" t="s">
        <v>314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7"/>
      <c r="B356" s="7"/>
      <c r="C356" s="7"/>
      <c r="D356" s="101" t="s">
        <v>315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7"/>
      <c r="B357" s="7"/>
      <c r="C357" s="7"/>
      <c r="D357" s="101" t="s">
        <v>316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7"/>
      <c r="B358" s="7"/>
      <c r="C358" s="7"/>
      <c r="D358" s="101" t="s">
        <v>317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7"/>
      <c r="B359" s="7"/>
      <c r="C359" s="7"/>
      <c r="D359" s="101" t="s">
        <v>318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7"/>
      <c r="B360" s="7"/>
      <c r="C360" s="7"/>
      <c r="D360" s="101" t="s">
        <v>319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7"/>
      <c r="B361" s="7"/>
      <c r="C361" s="7"/>
      <c r="D361" s="101" t="s">
        <v>320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7"/>
      <c r="B362" s="7"/>
      <c r="C362" s="7"/>
      <c r="D362" s="101" t="s">
        <v>321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7"/>
      <c r="B363" s="7"/>
      <c r="C363" s="7"/>
      <c r="D363" s="101" t="s">
        <v>322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7"/>
      <c r="B364" s="7"/>
      <c r="C364" s="7"/>
      <c r="D364" s="101" t="s">
        <v>323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7"/>
      <c r="B365" s="7"/>
      <c r="C365" s="7"/>
      <c r="D365" s="101" t="s">
        <v>324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7"/>
      <c r="B366" s="7"/>
      <c r="C366" s="7"/>
      <c r="D366" s="101" t="s">
        <v>325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7"/>
      <c r="B367" s="7"/>
      <c r="C367" s="7"/>
      <c r="D367" s="101" t="s">
        <v>326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7"/>
      <c r="B368" s="7"/>
      <c r="C368" s="7"/>
      <c r="D368" s="101" t="s">
        <v>327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7"/>
      <c r="B369" s="7"/>
      <c r="C369" s="7"/>
      <c r="D369" s="101" t="s">
        <v>328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7"/>
      <c r="B370" s="7"/>
      <c r="C370" s="7"/>
      <c r="D370" s="101" t="s">
        <v>329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7"/>
      <c r="B371" s="7"/>
      <c r="C371" s="7"/>
      <c r="D371" s="101" t="s">
        <v>330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7"/>
      <c r="B372" s="7"/>
      <c r="C372" s="7"/>
      <c r="D372" s="101" t="s">
        <v>331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7"/>
      <c r="B373" s="7"/>
      <c r="C373" s="7"/>
      <c r="D373" s="101" t="s">
        <v>332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7"/>
      <c r="B374" s="7"/>
      <c r="C374" s="7"/>
      <c r="D374" s="101" t="s">
        <v>333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7"/>
      <c r="B375" s="7"/>
      <c r="C375" s="7"/>
      <c r="D375" s="101" t="s">
        <v>334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7"/>
      <c r="B376" s="7"/>
      <c r="C376" s="7"/>
      <c r="D376" s="101" t="s">
        <v>335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7"/>
      <c r="B377" s="7"/>
      <c r="C377" s="7"/>
      <c r="D377" s="101" t="s">
        <v>336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7"/>
      <c r="B378" s="7"/>
      <c r="C378" s="7"/>
      <c r="D378" s="101" t="s">
        <v>337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7"/>
      <c r="B379" s="7"/>
      <c r="C379" s="7"/>
      <c r="D379" s="101" t="s">
        <v>338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7"/>
      <c r="B380" s="7"/>
      <c r="C380" s="7"/>
      <c r="D380" s="101" t="s">
        <v>339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7"/>
      <c r="B381" s="7"/>
      <c r="C381" s="7"/>
      <c r="D381" s="101" t="s">
        <v>340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7"/>
      <c r="B382" s="7"/>
      <c r="C382" s="7"/>
      <c r="D382" s="101" t="s">
        <v>341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7"/>
      <c r="B383" s="7"/>
      <c r="C383" s="7"/>
      <c r="D383" s="101" t="s">
        <v>342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7"/>
      <c r="B384" s="7"/>
      <c r="C384" s="7"/>
      <c r="D384" s="101" t="s">
        <v>343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7"/>
      <c r="B385" s="7"/>
      <c r="C385" s="7"/>
      <c r="D385" s="101" t="s">
        <v>344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7"/>
      <c r="B386" s="7"/>
      <c r="C386" s="7"/>
      <c r="D386" s="101" t="s">
        <v>345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7"/>
      <c r="B387" s="7"/>
      <c r="C387" s="7"/>
      <c r="D387" s="101" t="s">
        <v>346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7"/>
      <c r="B388" s="7"/>
      <c r="C388" s="7"/>
      <c r="D388" s="101" t="s">
        <v>347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7"/>
      <c r="B389" s="7"/>
      <c r="C389" s="7"/>
      <c r="D389" s="101" t="s">
        <v>348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7"/>
      <c r="B390" s="7"/>
      <c r="C390" s="7"/>
      <c r="D390" s="101" t="s">
        <v>349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7"/>
      <c r="B391" s="7"/>
      <c r="C391" s="7"/>
      <c r="D391" s="101" t="s">
        <v>350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7"/>
      <c r="B392" s="7"/>
      <c r="C392" s="7"/>
      <c r="D392" s="101" t="s">
        <v>351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7"/>
      <c r="B393" s="7"/>
      <c r="C393" s="7"/>
      <c r="D393" s="101" t="s">
        <v>352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7"/>
      <c r="B394" s="7"/>
      <c r="C394" s="7"/>
      <c r="D394" s="101" t="s">
        <v>353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7"/>
      <c r="B395" s="7"/>
      <c r="C395" s="7"/>
      <c r="D395" s="101" t="s">
        <v>354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7"/>
      <c r="B396" s="7"/>
      <c r="C396" s="7"/>
      <c r="D396" s="101" t="s">
        <v>355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7"/>
      <c r="B397" s="7"/>
      <c r="C397" s="7"/>
      <c r="D397" s="101" t="s">
        <v>356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7"/>
      <c r="B398" s="7"/>
      <c r="C398" s="7"/>
      <c r="D398" s="101" t="s">
        <v>357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7"/>
      <c r="B399" s="7"/>
      <c r="C399" s="7"/>
      <c r="D399" s="101" t="s">
        <v>358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101" t="s">
        <v>359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101" t="s">
        <v>360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101" t="s">
        <v>361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101" t="s">
        <v>362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101" t="s">
        <v>363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101" t="s">
        <v>364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101" t="s">
        <v>365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101" t="s">
        <v>366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101" t="s">
        <v>367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101" t="s">
        <v>368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101" t="s">
        <v>369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101" t="s">
        <v>370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101" t="s">
        <v>371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101" t="s">
        <v>372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password="CD6A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>
      <formula1>"Full,Limited"</formula1>
    </dataValidation>
    <dataValidation type="list" showErrorMessage="1" sqref="G9:G161">
      <formula1>$E$207:$E$317</formula1>
    </dataValidation>
    <dataValidation type="list" showErrorMessage="1" sqref="E9:E161">
      <formula1>$B$208:$B$238</formula1>
    </dataValidation>
    <dataValidation type="list" showErrorMessage="1" sqref="E2">
      <formula1>$A$208:$A$219</formula1>
    </dataValidation>
    <dataValidation type="list" showErrorMessage="1" sqref="N9:N161">
      <formula1>$G$210:$G$213</formula1>
    </dataValidation>
    <dataValidation type="list" showErrorMessage="1" sqref="S9:S161">
      <formula1>"Gross,Net"</formula1>
    </dataValidation>
    <dataValidation type="list" showErrorMessage="1" sqref="F9:F161">
      <formula1>$B$208:$B$219</formula1>
    </dataValidation>
    <dataValidation type="list" showErrorMessage="1" sqref="R9:R161">
      <formula1>$A$203:$A$205</formula1>
    </dataValidation>
    <dataValidation type="list" showErrorMessage="1" sqref="D9:D161 I9:I161 D206">
      <formula1>$D$207:$D$413</formula1>
    </dataValidation>
    <dataValidation type="list" showErrorMessage="1" sqref="L9:L161">
      <formula1>$G$215:$G$220</formula1>
    </dataValidation>
    <dataValidation type="list" showErrorMessage="1" sqref="M9:M161 O9:O161">
      <formula1>$B$207:$B$269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workbookViewId="0">
      <selection activeCell="A3" sqref="A3:A7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00" t="str">
        <f>CONCATENATE("Contractors ","(GER: ",'Specification of wages &amp; taxes'!C3,")"," list of subcontractors, ",'Specification of wages &amp; taxes'!E2, " 2015")</f>
        <v>Contractors (GER: xxxxxx) list of subcontractors, January 2015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9"/>
    </row>
    <row r="2" spans="1:16" ht="18" customHeight="1" x14ac:dyDescent="0.25">
      <c r="A2" s="194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9"/>
    </row>
    <row r="3" spans="1:16" ht="18" customHeight="1" x14ac:dyDescent="0.25">
      <c r="A3" s="207" t="s">
        <v>5</v>
      </c>
      <c r="B3" s="204" t="s">
        <v>13</v>
      </c>
      <c r="C3" s="203" t="s">
        <v>17</v>
      </c>
      <c r="D3" s="198" t="s">
        <v>19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9"/>
      <c r="P3" s="33"/>
    </row>
    <row r="4" spans="1:16" ht="18" customHeight="1" x14ac:dyDescent="0.25">
      <c r="A4" s="205"/>
      <c r="B4" s="205"/>
      <c r="C4" s="191"/>
      <c r="D4" s="39" t="s">
        <v>25</v>
      </c>
      <c r="E4" s="39" t="s">
        <v>27</v>
      </c>
      <c r="F4" s="201" t="str">
        <f>"         reported tax payments"</f>
        <v xml:space="preserve">         reported tax payments</v>
      </c>
      <c r="G4" s="163"/>
      <c r="H4" s="163"/>
      <c r="I4" s="44" t="str">
        <f>"3 )         N:"</f>
        <v>3 )         N:</v>
      </c>
      <c r="J4" s="201" t="s">
        <v>30</v>
      </c>
      <c r="K4" s="163"/>
      <c r="L4" s="163"/>
      <c r="M4" s="163"/>
      <c r="N4" s="163"/>
      <c r="O4" s="45"/>
      <c r="P4" s="46"/>
    </row>
    <row r="5" spans="1:16" ht="18" customHeight="1" x14ac:dyDescent="0.25">
      <c r="A5" s="205"/>
      <c r="B5" s="205"/>
      <c r="C5" s="191"/>
      <c r="D5" s="39" t="s">
        <v>31</v>
      </c>
      <c r="E5" s="39" t="s">
        <v>32</v>
      </c>
      <c r="F5" s="202" t="str">
        <f>"         waiting for information"</f>
        <v xml:space="preserve">         waiting for information</v>
      </c>
      <c r="G5" s="183"/>
      <c r="H5" s="183"/>
      <c r="I5" s="44" t="str">
        <f>"4 )         F:"</f>
        <v>4 )         F:</v>
      </c>
      <c r="J5" s="202" t="s">
        <v>34</v>
      </c>
      <c r="K5" s="183"/>
      <c r="L5" s="183"/>
      <c r="M5" s="183"/>
      <c r="N5" s="183"/>
      <c r="O5" s="45"/>
      <c r="P5" s="50"/>
    </row>
    <row r="6" spans="1:16" ht="18" customHeight="1" x14ac:dyDescent="0.25">
      <c r="A6" s="205"/>
      <c r="B6" s="205"/>
      <c r="C6" s="191"/>
      <c r="D6" s="52" t="s">
        <v>11</v>
      </c>
      <c r="E6" s="54" t="s">
        <v>37</v>
      </c>
      <c r="F6" s="54" t="s">
        <v>38</v>
      </c>
      <c r="G6" s="54" t="s">
        <v>39</v>
      </c>
      <c r="H6" s="54" t="s">
        <v>40</v>
      </c>
      <c r="I6" s="54" t="s">
        <v>41</v>
      </c>
      <c r="J6" s="54" t="s">
        <v>42</v>
      </c>
      <c r="K6" s="54" t="s">
        <v>43</v>
      </c>
      <c r="L6" s="54" t="s">
        <v>44</v>
      </c>
      <c r="M6" s="54" t="s">
        <v>45</v>
      </c>
      <c r="N6" s="54" t="s">
        <v>46</v>
      </c>
      <c r="O6" s="56" t="s">
        <v>47</v>
      </c>
      <c r="P6" s="62">
        <f>'Specification of wages &amp; taxes'!F4</f>
        <v>2015</v>
      </c>
    </row>
    <row r="7" spans="1:16" ht="18" customHeight="1" x14ac:dyDescent="0.25">
      <c r="A7" s="206"/>
      <c r="B7" s="206"/>
      <c r="C7" s="194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34"/>
      <c r="B8" s="134"/>
      <c r="C8" s="135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71" t="str">
        <f t="shared" ref="P8:P162" si="1">IF(SUMIF(D8:O8,"&gt;0")&gt;0,SUMIF(D8:O8,"&gt;0"),"")</f>
        <v/>
      </c>
    </row>
    <row r="9" spans="1:16" ht="22.5" customHeight="1" x14ac:dyDescent="0.25">
      <c r="A9" s="134"/>
      <c r="B9" s="134"/>
      <c r="C9" s="134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71" t="str">
        <f t="shared" si="1"/>
        <v/>
      </c>
    </row>
    <row r="10" spans="1:16" ht="22.5" customHeight="1" x14ac:dyDescent="0.25">
      <c r="A10" s="134"/>
      <c r="B10" s="134"/>
      <c r="C10" s="134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71" t="str">
        <f t="shared" si="1"/>
        <v/>
      </c>
    </row>
    <row r="11" spans="1:16" ht="22.5" customHeight="1" x14ac:dyDescent="0.25">
      <c r="A11" s="134"/>
      <c r="B11" s="134"/>
      <c r="C11" s="134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71" t="str">
        <f t="shared" si="1"/>
        <v/>
      </c>
    </row>
    <row r="12" spans="1:16" ht="22.5" customHeight="1" x14ac:dyDescent="0.25">
      <c r="A12" s="134"/>
      <c r="B12" s="134"/>
      <c r="C12" s="134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71" t="str">
        <f t="shared" si="1"/>
        <v/>
      </c>
    </row>
    <row r="13" spans="1:16" ht="22.5" customHeight="1" x14ac:dyDescent="0.25">
      <c r="A13" s="134"/>
      <c r="B13" s="134"/>
      <c r="C13" s="134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71" t="str">
        <f t="shared" si="1"/>
        <v/>
      </c>
    </row>
    <row r="14" spans="1:16" ht="22.5" customHeight="1" x14ac:dyDescent="0.25">
      <c r="A14" s="134"/>
      <c r="B14" s="134"/>
      <c r="C14" s="134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71" t="str">
        <f t="shared" si="1"/>
        <v/>
      </c>
    </row>
    <row r="15" spans="1:16" ht="22.5" customHeight="1" x14ac:dyDescent="0.25">
      <c r="A15" s="134"/>
      <c r="B15" s="134"/>
      <c r="C15" s="134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71" t="str">
        <f t="shared" si="1"/>
        <v/>
      </c>
    </row>
    <row r="16" spans="1:16" ht="22.5" customHeight="1" x14ac:dyDescent="0.25">
      <c r="A16" s="134"/>
      <c r="B16" s="134"/>
      <c r="C16" s="134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71" t="str">
        <f t="shared" si="1"/>
        <v/>
      </c>
    </row>
    <row r="17" spans="1:16" ht="22.5" customHeight="1" x14ac:dyDescent="0.25">
      <c r="A17" s="134"/>
      <c r="B17" s="134"/>
      <c r="C17" s="134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71" t="str">
        <f t="shared" si="1"/>
        <v/>
      </c>
    </row>
    <row r="18" spans="1:16" ht="22.5" customHeight="1" x14ac:dyDescent="0.25">
      <c r="A18" s="134"/>
      <c r="B18" s="134"/>
      <c r="C18" s="134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71" t="str">
        <f t="shared" si="1"/>
        <v/>
      </c>
    </row>
    <row r="19" spans="1:16" ht="22.5" customHeight="1" x14ac:dyDescent="0.25">
      <c r="A19" s="134"/>
      <c r="B19" s="134"/>
      <c r="C19" s="134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71" t="str">
        <f t="shared" si="1"/>
        <v/>
      </c>
    </row>
    <row r="20" spans="1:16" ht="22.5" customHeight="1" x14ac:dyDescent="0.25">
      <c r="A20" s="134"/>
      <c r="B20" s="134"/>
      <c r="C20" s="134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71" t="str">
        <f t="shared" si="1"/>
        <v/>
      </c>
    </row>
    <row r="21" spans="1:16" ht="22.5" customHeight="1" x14ac:dyDescent="0.25">
      <c r="A21" s="134"/>
      <c r="B21" s="134"/>
      <c r="C21" s="134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71" t="str">
        <f t="shared" si="1"/>
        <v/>
      </c>
    </row>
    <row r="22" spans="1:16" ht="22.5" customHeight="1" x14ac:dyDescent="0.25">
      <c r="A22" s="134"/>
      <c r="B22" s="134"/>
      <c r="C22" s="134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71" t="str">
        <f t="shared" si="1"/>
        <v/>
      </c>
    </row>
    <row r="23" spans="1:16" ht="22.5" customHeight="1" x14ac:dyDescent="0.25">
      <c r="A23" s="134"/>
      <c r="B23" s="134"/>
      <c r="C23" s="134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71" t="str">
        <f t="shared" si="1"/>
        <v/>
      </c>
    </row>
    <row r="24" spans="1:16" ht="22.5" customHeight="1" x14ac:dyDescent="0.25">
      <c r="A24" s="134"/>
      <c r="B24" s="134"/>
      <c r="C24" s="134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71" t="str">
        <f t="shared" si="1"/>
        <v/>
      </c>
    </row>
    <row r="25" spans="1:16" ht="22.5" customHeight="1" x14ac:dyDescent="0.25">
      <c r="A25" s="134"/>
      <c r="B25" s="134"/>
      <c r="C25" s="134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71" t="str">
        <f t="shared" si="1"/>
        <v/>
      </c>
    </row>
    <row r="26" spans="1:16" ht="22.5" customHeight="1" x14ac:dyDescent="0.25">
      <c r="A26" s="134"/>
      <c r="B26" s="134"/>
      <c r="C26" s="134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71" t="str">
        <f t="shared" si="1"/>
        <v/>
      </c>
    </row>
    <row r="27" spans="1:16" ht="22.5" customHeight="1" x14ac:dyDescent="0.25">
      <c r="A27" s="134"/>
      <c r="B27" s="134"/>
      <c r="C27" s="134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71" t="str">
        <f t="shared" si="1"/>
        <v/>
      </c>
    </row>
    <row r="28" spans="1:16" ht="22.5" customHeight="1" x14ac:dyDescent="0.25">
      <c r="A28" s="134"/>
      <c r="B28" s="134"/>
      <c r="C28" s="134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71" t="str">
        <f t="shared" si="1"/>
        <v/>
      </c>
    </row>
    <row r="29" spans="1:16" ht="22.5" customHeight="1" x14ac:dyDescent="0.25">
      <c r="A29" s="134"/>
      <c r="B29" s="134"/>
      <c r="C29" s="134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71" t="str">
        <f t="shared" si="1"/>
        <v/>
      </c>
    </row>
    <row r="30" spans="1:16" ht="22.5" customHeight="1" x14ac:dyDescent="0.25">
      <c r="A30" s="134"/>
      <c r="B30" s="134"/>
      <c r="C30" s="13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71" t="str">
        <f t="shared" si="1"/>
        <v/>
      </c>
    </row>
    <row r="31" spans="1:16" ht="22.5" customHeight="1" x14ac:dyDescent="0.25">
      <c r="A31" s="134"/>
      <c r="B31" s="134"/>
      <c r="C31" s="134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71" t="str">
        <f t="shared" si="1"/>
        <v/>
      </c>
    </row>
    <row r="32" spans="1:16" ht="22.5" customHeight="1" x14ac:dyDescent="0.25">
      <c r="A32" s="134"/>
      <c r="B32" s="134"/>
      <c r="C32" s="134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71" t="str">
        <f t="shared" si="1"/>
        <v/>
      </c>
    </row>
    <row r="33" spans="1:16" ht="22.5" customHeight="1" x14ac:dyDescent="0.25">
      <c r="A33" s="138"/>
      <c r="B33" s="138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71" t="str">
        <f t="shared" si="1"/>
        <v/>
      </c>
    </row>
    <row r="34" spans="1:16" ht="22.5" customHeight="1" x14ac:dyDescent="0.25">
      <c r="A34" s="138"/>
      <c r="B34" s="138"/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71" t="str">
        <f t="shared" si="1"/>
        <v/>
      </c>
    </row>
    <row r="35" spans="1:16" ht="22.5" customHeight="1" x14ac:dyDescent="0.25">
      <c r="A35" s="138"/>
      <c r="B35" s="138"/>
      <c r="C35" s="138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71" t="str">
        <f t="shared" si="1"/>
        <v/>
      </c>
    </row>
    <row r="36" spans="1:16" ht="22.5" customHeight="1" x14ac:dyDescent="0.25">
      <c r="A36" s="138"/>
      <c r="B36" s="138"/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71" t="str">
        <f t="shared" si="1"/>
        <v/>
      </c>
    </row>
    <row r="37" spans="1:16" ht="22.5" customHeight="1" x14ac:dyDescent="0.25">
      <c r="A37" s="138"/>
      <c r="B37" s="138"/>
      <c r="C37" s="138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71" t="str">
        <f t="shared" si="1"/>
        <v/>
      </c>
    </row>
    <row r="38" spans="1:16" ht="22.5" customHeight="1" x14ac:dyDescent="0.25">
      <c r="A38" s="138"/>
      <c r="B38" s="138"/>
      <c r="C38" s="138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71" t="str">
        <f t="shared" si="1"/>
        <v/>
      </c>
    </row>
    <row r="39" spans="1:16" ht="22.5" customHeight="1" x14ac:dyDescent="0.25">
      <c r="A39" s="138"/>
      <c r="B39" s="138"/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71" t="str">
        <f t="shared" si="1"/>
        <v/>
      </c>
    </row>
    <row r="40" spans="1:16" ht="22.5" customHeight="1" x14ac:dyDescent="0.25">
      <c r="A40" s="138"/>
      <c r="B40" s="138"/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71" t="str">
        <f t="shared" si="1"/>
        <v/>
      </c>
    </row>
    <row r="41" spans="1:16" ht="22.5" customHeight="1" x14ac:dyDescent="0.25">
      <c r="A41" s="138"/>
      <c r="B41" s="138"/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71" t="str">
        <f t="shared" si="1"/>
        <v/>
      </c>
    </row>
    <row r="42" spans="1:16" ht="22.5" customHeight="1" x14ac:dyDescent="0.25">
      <c r="A42" s="134"/>
      <c r="B42" s="134"/>
      <c r="C42" s="134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1" t="str">
        <f t="shared" si="1"/>
        <v/>
      </c>
    </row>
    <row r="43" spans="1:16" ht="22.5" customHeight="1" x14ac:dyDescent="0.25">
      <c r="A43" s="134"/>
      <c r="B43" s="134"/>
      <c r="C43" s="134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71" t="str">
        <f t="shared" si="1"/>
        <v/>
      </c>
    </row>
    <row r="44" spans="1:16" ht="22.5" customHeight="1" x14ac:dyDescent="0.25">
      <c r="A44" s="134"/>
      <c r="B44" s="134"/>
      <c r="C44" s="134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71" t="str">
        <f t="shared" si="1"/>
        <v/>
      </c>
    </row>
    <row r="45" spans="1:16" ht="22.5" customHeight="1" x14ac:dyDescent="0.25">
      <c r="A45" s="134"/>
      <c r="B45" s="134"/>
      <c r="C45" s="134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71" t="str">
        <f t="shared" si="1"/>
        <v/>
      </c>
    </row>
    <row r="46" spans="1:16" ht="22.5" customHeight="1" x14ac:dyDescent="0.25">
      <c r="A46" s="134"/>
      <c r="B46" s="134"/>
      <c r="C46" s="134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71" t="str">
        <f t="shared" si="1"/>
        <v/>
      </c>
    </row>
    <row r="47" spans="1:16" ht="22.5" customHeight="1" x14ac:dyDescent="0.25">
      <c r="A47" s="134"/>
      <c r="B47" s="134"/>
      <c r="C47" s="134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71" t="str">
        <f t="shared" si="1"/>
        <v/>
      </c>
    </row>
    <row r="48" spans="1:16" ht="22.5" customHeight="1" x14ac:dyDescent="0.25">
      <c r="A48" s="134"/>
      <c r="B48" s="134"/>
      <c r="C48" s="134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71" t="str">
        <f t="shared" si="1"/>
        <v/>
      </c>
    </row>
    <row r="49" spans="1:16" ht="22.5" customHeight="1" x14ac:dyDescent="0.25">
      <c r="A49" s="134"/>
      <c r="B49" s="134"/>
      <c r="C49" s="13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71" t="str">
        <f t="shared" si="1"/>
        <v/>
      </c>
    </row>
    <row r="50" spans="1:16" ht="22.5" customHeight="1" x14ac:dyDescent="0.25">
      <c r="A50" s="138"/>
      <c r="B50" s="138"/>
      <c r="C50" s="138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71" t="str">
        <f t="shared" si="1"/>
        <v/>
      </c>
    </row>
    <row r="51" spans="1:16" ht="22.5" customHeight="1" x14ac:dyDescent="0.25">
      <c r="A51" s="138"/>
      <c r="B51" s="138"/>
      <c r="C51" s="138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71" t="str">
        <f t="shared" si="1"/>
        <v/>
      </c>
    </row>
    <row r="52" spans="1:16" ht="22.5" customHeight="1" x14ac:dyDescent="0.25">
      <c r="A52" s="138"/>
      <c r="B52" s="138"/>
      <c r="C52" s="138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71" t="str">
        <f t="shared" si="1"/>
        <v/>
      </c>
    </row>
    <row r="53" spans="1:16" ht="22.5" customHeight="1" x14ac:dyDescent="0.25">
      <c r="A53" s="138"/>
      <c r="B53" s="138"/>
      <c r="C53" s="138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71" t="str">
        <f t="shared" si="1"/>
        <v/>
      </c>
    </row>
    <row r="54" spans="1:16" ht="22.5" customHeight="1" x14ac:dyDescent="0.25">
      <c r="A54" s="138"/>
      <c r="B54" s="138"/>
      <c r="C54" s="138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71" t="str">
        <f t="shared" si="1"/>
        <v/>
      </c>
    </row>
    <row r="55" spans="1:16" ht="22.5" customHeight="1" x14ac:dyDescent="0.25">
      <c r="A55" s="138"/>
      <c r="B55" s="138"/>
      <c r="C55" s="138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71" t="str">
        <f t="shared" si="1"/>
        <v/>
      </c>
    </row>
    <row r="56" spans="1:16" ht="22.5" customHeight="1" x14ac:dyDescent="0.25">
      <c r="A56" s="138"/>
      <c r="B56" s="138"/>
      <c r="C56" s="138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71" t="str">
        <f t="shared" si="1"/>
        <v/>
      </c>
    </row>
    <row r="57" spans="1:16" ht="22.5" customHeight="1" x14ac:dyDescent="0.25">
      <c r="A57" s="138"/>
      <c r="B57" s="138"/>
      <c r="C57" s="138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71" t="str">
        <f t="shared" si="1"/>
        <v/>
      </c>
    </row>
    <row r="58" spans="1:16" ht="22.5" customHeight="1" x14ac:dyDescent="0.25">
      <c r="A58" s="138"/>
      <c r="B58" s="138"/>
      <c r="C58" s="138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71" t="str">
        <f t="shared" si="1"/>
        <v/>
      </c>
    </row>
    <row r="59" spans="1:16" ht="21.75" customHeight="1" x14ac:dyDescent="0.25">
      <c r="A59" s="134"/>
      <c r="B59" s="134"/>
      <c r="C59" s="134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71" t="str">
        <f t="shared" si="1"/>
        <v/>
      </c>
    </row>
    <row r="60" spans="1:16" ht="21.75" customHeight="1" x14ac:dyDescent="0.25">
      <c r="A60" s="134"/>
      <c r="B60" s="134"/>
      <c r="C60" s="134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71" t="str">
        <f t="shared" si="1"/>
        <v/>
      </c>
    </row>
    <row r="61" spans="1:16" ht="21.75" customHeight="1" x14ac:dyDescent="0.25">
      <c r="A61" s="134"/>
      <c r="B61" s="134"/>
      <c r="C61" s="134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71" t="str">
        <f t="shared" si="1"/>
        <v/>
      </c>
    </row>
    <row r="62" spans="1:16" ht="21.75" customHeight="1" x14ac:dyDescent="0.25">
      <c r="A62" s="134"/>
      <c r="B62" s="134"/>
      <c r="C62" s="134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71" t="str">
        <f t="shared" si="1"/>
        <v/>
      </c>
    </row>
    <row r="63" spans="1:16" ht="21.75" customHeight="1" x14ac:dyDescent="0.25">
      <c r="A63" s="134"/>
      <c r="B63" s="134"/>
      <c r="C63" s="134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71" t="str">
        <f t="shared" si="1"/>
        <v/>
      </c>
    </row>
    <row r="64" spans="1:16" ht="21.75" customHeight="1" x14ac:dyDescent="0.25">
      <c r="A64" s="134"/>
      <c r="B64" s="134"/>
      <c r="C64" s="134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71" t="str">
        <f t="shared" si="1"/>
        <v/>
      </c>
    </row>
    <row r="65" spans="1:16" ht="21.75" customHeight="1" x14ac:dyDescent="0.25">
      <c r="A65" s="134"/>
      <c r="B65" s="134"/>
      <c r="C65" s="134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71" t="str">
        <f t="shared" si="1"/>
        <v/>
      </c>
    </row>
    <row r="66" spans="1:16" ht="21.75" customHeight="1" x14ac:dyDescent="0.25">
      <c r="A66" s="134"/>
      <c r="B66" s="134"/>
      <c r="C66" s="134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71" t="str">
        <f t="shared" si="1"/>
        <v/>
      </c>
    </row>
    <row r="67" spans="1:16" ht="21.75" customHeight="1" x14ac:dyDescent="0.25">
      <c r="A67" s="134"/>
      <c r="B67" s="134"/>
      <c r="C67" s="134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71" t="str">
        <f t="shared" si="1"/>
        <v/>
      </c>
    </row>
    <row r="68" spans="1:16" ht="21.75" customHeight="1" x14ac:dyDescent="0.25">
      <c r="A68" s="134"/>
      <c r="B68" s="134"/>
      <c r="C68" s="134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71" t="str">
        <f t="shared" si="1"/>
        <v/>
      </c>
    </row>
    <row r="69" spans="1:16" ht="21.75" customHeight="1" x14ac:dyDescent="0.25">
      <c r="A69" s="134"/>
      <c r="B69" s="134"/>
      <c r="C69" s="134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71" t="str">
        <f t="shared" si="1"/>
        <v/>
      </c>
    </row>
    <row r="70" spans="1:16" ht="21.75" customHeight="1" x14ac:dyDescent="0.25">
      <c r="A70" s="134"/>
      <c r="B70" s="134"/>
      <c r="C70" s="134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71" t="str">
        <f t="shared" si="1"/>
        <v/>
      </c>
    </row>
    <row r="71" spans="1:16" ht="21.75" customHeight="1" x14ac:dyDescent="0.25">
      <c r="A71" s="134"/>
      <c r="B71" s="134"/>
      <c r="C71" s="134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71" t="str">
        <f t="shared" si="1"/>
        <v/>
      </c>
    </row>
    <row r="72" spans="1:16" ht="21.75" customHeight="1" x14ac:dyDescent="0.25">
      <c r="A72" s="134"/>
      <c r="B72" s="134"/>
      <c r="C72" s="134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71" t="str">
        <f t="shared" si="1"/>
        <v/>
      </c>
    </row>
    <row r="73" spans="1:16" ht="21.75" customHeight="1" x14ac:dyDescent="0.25">
      <c r="A73" s="134"/>
      <c r="B73" s="134"/>
      <c r="C73" s="134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71" t="str">
        <f t="shared" si="1"/>
        <v/>
      </c>
    </row>
    <row r="74" spans="1:16" ht="21.75" customHeight="1" x14ac:dyDescent="0.25">
      <c r="A74" s="134"/>
      <c r="B74" s="134"/>
      <c r="C74" s="134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71" t="str">
        <f t="shared" si="1"/>
        <v/>
      </c>
    </row>
    <row r="75" spans="1:16" ht="21.75" customHeight="1" x14ac:dyDescent="0.25">
      <c r="A75" s="134"/>
      <c r="B75" s="134"/>
      <c r="C75" s="134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71" t="str">
        <f t="shared" si="1"/>
        <v/>
      </c>
    </row>
    <row r="76" spans="1:16" ht="21.75" customHeight="1" x14ac:dyDescent="0.25">
      <c r="A76" s="134"/>
      <c r="B76" s="134"/>
      <c r="C76" s="134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71" t="str">
        <f t="shared" si="1"/>
        <v/>
      </c>
    </row>
    <row r="77" spans="1:16" ht="21.75" customHeight="1" x14ac:dyDescent="0.25">
      <c r="A77" s="134"/>
      <c r="B77" s="134"/>
      <c r="C77" s="134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71" t="str">
        <f t="shared" si="1"/>
        <v/>
      </c>
    </row>
    <row r="78" spans="1:16" ht="21.75" customHeight="1" x14ac:dyDescent="0.25">
      <c r="A78" s="134"/>
      <c r="B78" s="134"/>
      <c r="C78" s="134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71" t="str">
        <f t="shared" si="1"/>
        <v/>
      </c>
    </row>
    <row r="79" spans="1:16" ht="21.75" customHeight="1" x14ac:dyDescent="0.25">
      <c r="A79" s="134"/>
      <c r="B79" s="134"/>
      <c r="C79" s="134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71" t="str">
        <f t="shared" si="1"/>
        <v/>
      </c>
    </row>
    <row r="80" spans="1:16" ht="21.75" customHeight="1" x14ac:dyDescent="0.25">
      <c r="A80" s="134"/>
      <c r="B80" s="134"/>
      <c r="C80" s="134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71" t="str">
        <f t="shared" si="1"/>
        <v/>
      </c>
    </row>
    <row r="81" spans="1:16" ht="21.75" customHeight="1" x14ac:dyDescent="0.25">
      <c r="A81" s="134"/>
      <c r="B81" s="134"/>
      <c r="C81" s="134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71" t="str">
        <f t="shared" si="1"/>
        <v/>
      </c>
    </row>
    <row r="82" spans="1:16" ht="21.75" customHeight="1" x14ac:dyDescent="0.25">
      <c r="A82" s="134"/>
      <c r="B82" s="134"/>
      <c r="C82" s="134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71" t="str">
        <f t="shared" si="1"/>
        <v/>
      </c>
    </row>
    <row r="83" spans="1:16" ht="21.75" customHeight="1" x14ac:dyDescent="0.25">
      <c r="A83" s="134"/>
      <c r="B83" s="134"/>
      <c r="C83" s="134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71" t="str">
        <f t="shared" si="1"/>
        <v/>
      </c>
    </row>
    <row r="84" spans="1:16" ht="21.75" customHeight="1" x14ac:dyDescent="0.25">
      <c r="A84" s="138"/>
      <c r="B84" s="138"/>
      <c r="C84" s="138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71" t="str">
        <f t="shared" si="1"/>
        <v/>
      </c>
    </row>
    <row r="85" spans="1:16" ht="21.75" customHeight="1" x14ac:dyDescent="0.25">
      <c r="A85" s="138"/>
      <c r="B85" s="138"/>
      <c r="C85" s="138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71" t="str">
        <f t="shared" si="1"/>
        <v/>
      </c>
    </row>
    <row r="86" spans="1:16" ht="21.75" customHeight="1" x14ac:dyDescent="0.25">
      <c r="A86" s="138"/>
      <c r="B86" s="138"/>
      <c r="C86" s="138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71" t="str">
        <f t="shared" si="1"/>
        <v/>
      </c>
    </row>
    <row r="87" spans="1:16" ht="21.75" customHeight="1" x14ac:dyDescent="0.25">
      <c r="A87" s="138"/>
      <c r="B87" s="138"/>
      <c r="C87" s="138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71" t="str">
        <f t="shared" si="1"/>
        <v/>
      </c>
    </row>
    <row r="88" spans="1:16" ht="21.75" customHeight="1" x14ac:dyDescent="0.25">
      <c r="A88" s="138"/>
      <c r="B88" s="138"/>
      <c r="C88" s="138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71" t="str">
        <f t="shared" si="1"/>
        <v/>
      </c>
    </row>
    <row r="89" spans="1:16" ht="21.75" customHeight="1" x14ac:dyDescent="0.25">
      <c r="A89" s="138"/>
      <c r="B89" s="138"/>
      <c r="C89" s="138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71" t="str">
        <f t="shared" si="1"/>
        <v/>
      </c>
    </row>
    <row r="90" spans="1:16" ht="21.75" customHeight="1" x14ac:dyDescent="0.25">
      <c r="A90" s="138"/>
      <c r="B90" s="138"/>
      <c r="C90" s="138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71" t="str">
        <f t="shared" si="1"/>
        <v/>
      </c>
    </row>
    <row r="91" spans="1:16" ht="21.75" customHeight="1" x14ac:dyDescent="0.25">
      <c r="A91" s="138"/>
      <c r="B91" s="138"/>
      <c r="C91" s="138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71" t="str">
        <f t="shared" si="1"/>
        <v/>
      </c>
    </row>
    <row r="92" spans="1:16" ht="21.75" customHeight="1" x14ac:dyDescent="0.25">
      <c r="A92" s="138"/>
      <c r="B92" s="138"/>
      <c r="C92" s="138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71" t="str">
        <f t="shared" si="1"/>
        <v/>
      </c>
    </row>
    <row r="93" spans="1:16" ht="21.75" customHeight="1" x14ac:dyDescent="0.25">
      <c r="A93" s="134"/>
      <c r="B93" s="134"/>
      <c r="C93" s="134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71" t="str">
        <f t="shared" si="1"/>
        <v/>
      </c>
    </row>
    <row r="94" spans="1:16" ht="21.75" customHeight="1" x14ac:dyDescent="0.25">
      <c r="A94" s="134"/>
      <c r="B94" s="134"/>
      <c r="C94" s="134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71" t="str">
        <f t="shared" si="1"/>
        <v/>
      </c>
    </row>
    <row r="95" spans="1:16" ht="21.75" customHeight="1" x14ac:dyDescent="0.25">
      <c r="A95" s="134"/>
      <c r="B95" s="134"/>
      <c r="C95" s="134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71" t="str">
        <f t="shared" si="1"/>
        <v/>
      </c>
    </row>
    <row r="96" spans="1:16" ht="21.75" customHeight="1" x14ac:dyDescent="0.25">
      <c r="A96" s="134"/>
      <c r="B96" s="134"/>
      <c r="C96" s="134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71" t="str">
        <f t="shared" si="1"/>
        <v/>
      </c>
    </row>
    <row r="97" spans="1:16" ht="21.75" customHeight="1" x14ac:dyDescent="0.25">
      <c r="A97" s="134"/>
      <c r="B97" s="134"/>
      <c r="C97" s="134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71" t="str">
        <f t="shared" si="1"/>
        <v/>
      </c>
    </row>
    <row r="98" spans="1:16" ht="21.75" customHeight="1" x14ac:dyDescent="0.25">
      <c r="A98" s="134"/>
      <c r="B98" s="134"/>
      <c r="C98" s="134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71" t="str">
        <f t="shared" si="1"/>
        <v/>
      </c>
    </row>
    <row r="99" spans="1:16" ht="21.75" customHeight="1" x14ac:dyDescent="0.25">
      <c r="A99" s="134"/>
      <c r="B99" s="134"/>
      <c r="C99" s="134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71" t="str">
        <f t="shared" si="1"/>
        <v/>
      </c>
    </row>
    <row r="100" spans="1:16" ht="21.75" customHeight="1" x14ac:dyDescent="0.25">
      <c r="A100" s="134"/>
      <c r="B100" s="134"/>
      <c r="C100" s="134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71" t="str">
        <f t="shared" si="1"/>
        <v/>
      </c>
    </row>
    <row r="101" spans="1:16" ht="21.75" customHeight="1" x14ac:dyDescent="0.25">
      <c r="A101" s="138"/>
      <c r="B101" s="138"/>
      <c r="C101" s="138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71" t="str">
        <f t="shared" si="1"/>
        <v/>
      </c>
    </row>
    <row r="102" spans="1:16" ht="21.75" customHeight="1" x14ac:dyDescent="0.25">
      <c r="A102" s="138"/>
      <c r="B102" s="138"/>
      <c r="C102" s="138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71" t="str">
        <f t="shared" si="1"/>
        <v/>
      </c>
    </row>
    <row r="103" spans="1:16" ht="21.75" customHeight="1" x14ac:dyDescent="0.25">
      <c r="A103" s="138"/>
      <c r="B103" s="138"/>
      <c r="C103" s="138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71" t="str">
        <f t="shared" si="1"/>
        <v/>
      </c>
    </row>
    <row r="104" spans="1:16" ht="21.75" customHeight="1" x14ac:dyDescent="0.25">
      <c r="A104" s="138"/>
      <c r="B104" s="138"/>
      <c r="C104" s="138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71" t="str">
        <f t="shared" si="1"/>
        <v/>
      </c>
    </row>
    <row r="105" spans="1:16" ht="21.75" customHeight="1" x14ac:dyDescent="0.25">
      <c r="A105" s="138"/>
      <c r="B105" s="138"/>
      <c r="C105" s="138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71" t="str">
        <f t="shared" si="1"/>
        <v/>
      </c>
    </row>
    <row r="106" spans="1:16" ht="21.75" customHeight="1" x14ac:dyDescent="0.25">
      <c r="A106" s="138"/>
      <c r="B106" s="138"/>
      <c r="C106" s="138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71" t="str">
        <f t="shared" si="1"/>
        <v/>
      </c>
    </row>
    <row r="107" spans="1:16" ht="21.75" customHeight="1" x14ac:dyDescent="0.25">
      <c r="A107" s="138"/>
      <c r="B107" s="138"/>
      <c r="C107" s="138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71" t="str">
        <f t="shared" si="1"/>
        <v/>
      </c>
    </row>
    <row r="108" spans="1:16" ht="21.75" customHeight="1" x14ac:dyDescent="0.25">
      <c r="A108" s="138"/>
      <c r="B108" s="138"/>
      <c r="C108" s="138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71" t="str">
        <f t="shared" si="1"/>
        <v/>
      </c>
    </row>
    <row r="109" spans="1:16" ht="21.75" customHeight="1" x14ac:dyDescent="0.25">
      <c r="A109" s="138"/>
      <c r="B109" s="138"/>
      <c r="C109" s="138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71" t="str">
        <f t="shared" si="1"/>
        <v/>
      </c>
    </row>
    <row r="110" spans="1:16" ht="22.5" customHeight="1" x14ac:dyDescent="0.25">
      <c r="A110" s="134"/>
      <c r="B110" s="134"/>
      <c r="C110" s="134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71" t="str">
        <f t="shared" si="1"/>
        <v/>
      </c>
    </row>
    <row r="111" spans="1:16" ht="22.5" customHeight="1" x14ac:dyDescent="0.25">
      <c r="A111" s="134"/>
      <c r="B111" s="134"/>
      <c r="C111" s="134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71" t="str">
        <f t="shared" si="1"/>
        <v/>
      </c>
    </row>
    <row r="112" spans="1:16" ht="22.5" customHeight="1" x14ac:dyDescent="0.25">
      <c r="A112" s="134"/>
      <c r="B112" s="134"/>
      <c r="C112" s="134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71" t="str">
        <f t="shared" si="1"/>
        <v/>
      </c>
    </row>
    <row r="113" spans="1:16" ht="22.5" customHeight="1" x14ac:dyDescent="0.25">
      <c r="A113" s="134"/>
      <c r="B113" s="134"/>
      <c r="C113" s="134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71" t="str">
        <f t="shared" si="1"/>
        <v/>
      </c>
    </row>
    <row r="114" spans="1:16" ht="22.5" customHeight="1" x14ac:dyDescent="0.25">
      <c r="A114" s="134"/>
      <c r="B114" s="134"/>
      <c r="C114" s="134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71" t="str">
        <f t="shared" si="1"/>
        <v/>
      </c>
    </row>
    <row r="115" spans="1:16" ht="22.5" customHeight="1" x14ac:dyDescent="0.25">
      <c r="A115" s="134"/>
      <c r="B115" s="134"/>
      <c r="C115" s="134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71" t="str">
        <f t="shared" si="1"/>
        <v/>
      </c>
    </row>
    <row r="116" spans="1:16" ht="22.5" customHeight="1" x14ac:dyDescent="0.25">
      <c r="A116" s="134"/>
      <c r="B116" s="134"/>
      <c r="C116" s="134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71" t="str">
        <f t="shared" si="1"/>
        <v/>
      </c>
    </row>
    <row r="117" spans="1:16" ht="22.5" customHeight="1" x14ac:dyDescent="0.25">
      <c r="A117" s="134"/>
      <c r="B117" s="134"/>
      <c r="C117" s="134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71" t="str">
        <f t="shared" si="1"/>
        <v/>
      </c>
    </row>
    <row r="118" spans="1:16" ht="22.5" customHeight="1" x14ac:dyDescent="0.25">
      <c r="A118" s="134"/>
      <c r="B118" s="134"/>
      <c r="C118" s="134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71" t="str">
        <f t="shared" si="1"/>
        <v/>
      </c>
    </row>
    <row r="119" spans="1:16" ht="22.5" customHeight="1" x14ac:dyDescent="0.25">
      <c r="A119" s="134"/>
      <c r="B119" s="134"/>
      <c r="C119" s="134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71" t="str">
        <f t="shared" si="1"/>
        <v/>
      </c>
    </row>
    <row r="120" spans="1:16" ht="22.5" customHeight="1" x14ac:dyDescent="0.25">
      <c r="A120" s="134"/>
      <c r="B120" s="134"/>
      <c r="C120" s="134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71" t="str">
        <f t="shared" si="1"/>
        <v/>
      </c>
    </row>
    <row r="121" spans="1:16" ht="22.5" customHeight="1" x14ac:dyDescent="0.25">
      <c r="A121" s="134"/>
      <c r="B121" s="134"/>
      <c r="C121" s="134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71" t="str">
        <f t="shared" si="1"/>
        <v/>
      </c>
    </row>
    <row r="122" spans="1:16" ht="22.5" customHeight="1" x14ac:dyDescent="0.25">
      <c r="A122" s="134"/>
      <c r="B122" s="134"/>
      <c r="C122" s="134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71" t="str">
        <f t="shared" si="1"/>
        <v/>
      </c>
    </row>
    <row r="123" spans="1:16" ht="22.5" customHeight="1" x14ac:dyDescent="0.25">
      <c r="A123" s="134"/>
      <c r="B123" s="134"/>
      <c r="C123" s="134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71" t="str">
        <f t="shared" si="1"/>
        <v/>
      </c>
    </row>
    <row r="124" spans="1:16" ht="22.5" customHeight="1" x14ac:dyDescent="0.25">
      <c r="A124" s="134"/>
      <c r="B124" s="134"/>
      <c r="C124" s="134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71" t="str">
        <f t="shared" si="1"/>
        <v/>
      </c>
    </row>
    <row r="125" spans="1:16" ht="22.5" customHeight="1" x14ac:dyDescent="0.25">
      <c r="A125" s="134"/>
      <c r="B125" s="134"/>
      <c r="C125" s="134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71" t="str">
        <f t="shared" si="1"/>
        <v/>
      </c>
    </row>
    <row r="126" spans="1:16" ht="22.5" customHeight="1" x14ac:dyDescent="0.25">
      <c r="A126" s="134"/>
      <c r="B126" s="134"/>
      <c r="C126" s="134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71" t="str">
        <f t="shared" si="1"/>
        <v/>
      </c>
    </row>
    <row r="127" spans="1:16" ht="22.5" customHeight="1" x14ac:dyDescent="0.25">
      <c r="A127" s="134"/>
      <c r="B127" s="134"/>
      <c r="C127" s="134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71" t="str">
        <f t="shared" si="1"/>
        <v/>
      </c>
    </row>
    <row r="128" spans="1:16" ht="22.5" customHeight="1" x14ac:dyDescent="0.25">
      <c r="A128" s="134"/>
      <c r="B128" s="134"/>
      <c r="C128" s="134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71" t="str">
        <f t="shared" si="1"/>
        <v/>
      </c>
    </row>
    <row r="129" spans="1:16" ht="22.5" customHeight="1" x14ac:dyDescent="0.25">
      <c r="A129" s="134"/>
      <c r="B129" s="134"/>
      <c r="C129" s="134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71" t="str">
        <f t="shared" si="1"/>
        <v/>
      </c>
    </row>
    <row r="130" spans="1:16" ht="22.5" customHeight="1" x14ac:dyDescent="0.25">
      <c r="A130" s="134"/>
      <c r="B130" s="134"/>
      <c r="C130" s="134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71" t="str">
        <f t="shared" si="1"/>
        <v/>
      </c>
    </row>
    <row r="131" spans="1:16" ht="22.5" customHeight="1" x14ac:dyDescent="0.25">
      <c r="A131" s="134"/>
      <c r="B131" s="134"/>
      <c r="C131" s="134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71" t="str">
        <f t="shared" si="1"/>
        <v/>
      </c>
    </row>
    <row r="132" spans="1:16" ht="22.5" customHeight="1" x14ac:dyDescent="0.25">
      <c r="A132" s="134"/>
      <c r="B132" s="134"/>
      <c r="C132" s="134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71" t="str">
        <f t="shared" si="1"/>
        <v/>
      </c>
    </row>
    <row r="133" spans="1:16" ht="22.5" customHeight="1" x14ac:dyDescent="0.25">
      <c r="A133" s="134"/>
      <c r="B133" s="134"/>
      <c r="C133" s="134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71" t="str">
        <f t="shared" si="1"/>
        <v/>
      </c>
    </row>
    <row r="134" spans="1:16" ht="22.5" customHeight="1" x14ac:dyDescent="0.25">
      <c r="A134" s="138"/>
      <c r="B134" s="138"/>
      <c r="C134" s="138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71" t="str">
        <f t="shared" si="1"/>
        <v/>
      </c>
    </row>
    <row r="135" spans="1:16" ht="22.5" customHeight="1" x14ac:dyDescent="0.25">
      <c r="A135" s="138"/>
      <c r="B135" s="138"/>
      <c r="C135" s="138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71" t="str">
        <f t="shared" si="1"/>
        <v/>
      </c>
    </row>
    <row r="136" spans="1:16" ht="22.5" customHeight="1" x14ac:dyDescent="0.25">
      <c r="A136" s="138"/>
      <c r="B136" s="138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71" t="str">
        <f t="shared" si="1"/>
        <v/>
      </c>
    </row>
    <row r="137" spans="1:16" ht="22.5" customHeight="1" x14ac:dyDescent="0.25">
      <c r="A137" s="138"/>
      <c r="B137" s="138"/>
      <c r="C137" s="138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71" t="str">
        <f t="shared" si="1"/>
        <v/>
      </c>
    </row>
    <row r="138" spans="1:16" ht="22.5" customHeight="1" x14ac:dyDescent="0.25">
      <c r="A138" s="138"/>
      <c r="B138" s="138"/>
      <c r="C138" s="138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71" t="str">
        <f t="shared" si="1"/>
        <v/>
      </c>
    </row>
    <row r="139" spans="1:16" ht="22.5" customHeight="1" x14ac:dyDescent="0.25">
      <c r="A139" s="138"/>
      <c r="B139" s="138"/>
      <c r="C139" s="138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71" t="str">
        <f t="shared" si="1"/>
        <v/>
      </c>
    </row>
    <row r="140" spans="1:16" ht="22.5" customHeight="1" x14ac:dyDescent="0.25">
      <c r="A140" s="138"/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71" t="str">
        <f t="shared" si="1"/>
        <v/>
      </c>
    </row>
    <row r="141" spans="1:16" ht="22.5" customHeight="1" x14ac:dyDescent="0.25">
      <c r="A141" s="138"/>
      <c r="B141" s="138"/>
      <c r="C141" s="138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71" t="str">
        <f t="shared" si="1"/>
        <v/>
      </c>
    </row>
    <row r="142" spans="1:16" ht="22.5" customHeight="1" x14ac:dyDescent="0.25">
      <c r="A142" s="138"/>
      <c r="B142" s="138"/>
      <c r="C142" s="138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71" t="str">
        <f t="shared" si="1"/>
        <v/>
      </c>
    </row>
    <row r="143" spans="1:16" ht="22.5" customHeight="1" x14ac:dyDescent="0.25">
      <c r="A143" s="134"/>
      <c r="B143" s="134"/>
      <c r="C143" s="134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71" t="str">
        <f t="shared" si="1"/>
        <v/>
      </c>
    </row>
    <row r="144" spans="1:16" ht="22.5" customHeight="1" x14ac:dyDescent="0.25">
      <c r="A144" s="134"/>
      <c r="B144" s="134"/>
      <c r="C144" s="134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71" t="str">
        <f t="shared" si="1"/>
        <v/>
      </c>
    </row>
    <row r="145" spans="1:16" ht="22.5" customHeight="1" x14ac:dyDescent="0.25">
      <c r="A145" s="134"/>
      <c r="B145" s="134"/>
      <c r="C145" s="134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71" t="str">
        <f t="shared" si="1"/>
        <v/>
      </c>
    </row>
    <row r="146" spans="1:16" ht="22.5" customHeight="1" x14ac:dyDescent="0.25">
      <c r="A146" s="134"/>
      <c r="B146" s="134"/>
      <c r="C146" s="134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71" t="str">
        <f t="shared" si="1"/>
        <v/>
      </c>
    </row>
    <row r="147" spans="1:16" ht="22.5" customHeight="1" x14ac:dyDescent="0.25">
      <c r="A147" s="134"/>
      <c r="B147" s="134"/>
      <c r="C147" s="134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71" t="str">
        <f t="shared" si="1"/>
        <v/>
      </c>
    </row>
    <row r="148" spans="1:16" ht="22.5" customHeight="1" x14ac:dyDescent="0.25">
      <c r="A148" s="134"/>
      <c r="B148" s="134"/>
      <c r="C148" s="134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71" t="str">
        <f t="shared" si="1"/>
        <v/>
      </c>
    </row>
    <row r="149" spans="1:16" ht="22.5" customHeight="1" x14ac:dyDescent="0.25">
      <c r="A149" s="134"/>
      <c r="B149" s="134"/>
      <c r="C149" s="134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71" t="str">
        <f t="shared" si="1"/>
        <v/>
      </c>
    </row>
    <row r="150" spans="1:16" ht="22.5" customHeight="1" x14ac:dyDescent="0.25">
      <c r="A150" s="134"/>
      <c r="B150" s="134"/>
      <c r="C150" s="134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71" t="str">
        <f t="shared" si="1"/>
        <v/>
      </c>
    </row>
    <row r="151" spans="1:16" ht="22.5" customHeight="1" x14ac:dyDescent="0.25">
      <c r="A151" s="138"/>
      <c r="B151" s="138"/>
      <c r="C151" s="138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71" t="str">
        <f t="shared" si="1"/>
        <v/>
      </c>
    </row>
    <row r="152" spans="1:16" ht="22.5" customHeight="1" x14ac:dyDescent="0.25">
      <c r="A152" s="138"/>
      <c r="B152" s="138"/>
      <c r="C152" s="138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71" t="str">
        <f t="shared" si="1"/>
        <v/>
      </c>
    </row>
    <row r="153" spans="1:16" ht="22.5" customHeight="1" x14ac:dyDescent="0.25">
      <c r="A153" s="138"/>
      <c r="B153" s="138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71" t="str">
        <f t="shared" si="1"/>
        <v/>
      </c>
    </row>
    <row r="154" spans="1:16" ht="22.5" customHeight="1" x14ac:dyDescent="0.25">
      <c r="A154" s="138"/>
      <c r="B154" s="138"/>
      <c r="C154" s="138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71" t="str">
        <f t="shared" si="1"/>
        <v/>
      </c>
    </row>
    <row r="155" spans="1:16" ht="22.5" customHeight="1" x14ac:dyDescent="0.25">
      <c r="A155" s="138"/>
      <c r="B155" s="138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71" t="str">
        <f t="shared" si="1"/>
        <v/>
      </c>
    </row>
    <row r="156" spans="1:16" ht="22.5" customHeight="1" x14ac:dyDescent="0.25">
      <c r="A156" s="138"/>
      <c r="B156" s="138"/>
      <c r="C156" s="138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71" t="str">
        <f t="shared" si="1"/>
        <v/>
      </c>
    </row>
    <row r="157" spans="1:16" ht="22.5" customHeight="1" x14ac:dyDescent="0.25">
      <c r="A157" s="138"/>
      <c r="B157" s="138"/>
      <c r="C157" s="138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71" t="str">
        <f t="shared" si="1"/>
        <v/>
      </c>
    </row>
    <row r="158" spans="1:16" ht="22.5" customHeight="1" x14ac:dyDescent="0.25">
      <c r="A158" s="138"/>
      <c r="B158" s="138"/>
      <c r="C158" s="138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71" t="str">
        <f t="shared" si="1"/>
        <v/>
      </c>
    </row>
    <row r="159" spans="1:16" ht="22.5" customHeight="1" x14ac:dyDescent="0.25">
      <c r="A159" s="138"/>
      <c r="B159" s="138"/>
      <c r="C159" s="138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71" t="str">
        <f t="shared" si="1"/>
        <v/>
      </c>
    </row>
    <row r="160" spans="1:16" ht="22.5" customHeight="1" x14ac:dyDescent="0.25">
      <c r="A160" s="134"/>
      <c r="B160" s="134"/>
      <c r="C160" s="134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71" t="str">
        <f t="shared" si="1"/>
        <v/>
      </c>
    </row>
    <row r="161" spans="1:16" ht="22.5" customHeight="1" x14ac:dyDescent="0.25">
      <c r="A161" s="134"/>
      <c r="B161" s="134"/>
      <c r="C161" s="134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71" t="str">
        <f t="shared" si="1"/>
        <v/>
      </c>
    </row>
    <row r="162" spans="1:16" ht="22.5" customHeight="1" x14ac:dyDescent="0.25">
      <c r="A162" s="134"/>
      <c r="B162" s="134"/>
      <c r="C162" s="134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71" t="str">
        <f t="shared" si="1"/>
        <v/>
      </c>
    </row>
  </sheetData>
  <sheetProtection password="CD6A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selection activeCell="C16" sqref="C16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08" t="s">
        <v>1</v>
      </c>
      <c r="C2" s="209" t="s">
        <v>4</v>
      </c>
      <c r="D2" s="209" t="s">
        <v>6</v>
      </c>
      <c r="E2" s="209" t="s">
        <v>7</v>
      </c>
      <c r="F2" s="209" t="s">
        <v>8</v>
      </c>
      <c r="G2" s="209" t="s">
        <v>9</v>
      </c>
      <c r="H2" s="15" t="s">
        <v>10</v>
      </c>
    </row>
    <row r="3" spans="1:8" ht="12.75" customHeight="1" x14ac:dyDescent="0.25">
      <c r="A3" s="8"/>
      <c r="B3" s="194"/>
      <c r="C3" s="183"/>
      <c r="D3" s="183"/>
      <c r="E3" s="183"/>
      <c r="F3" s="183"/>
      <c r="G3" s="183"/>
      <c r="H3" s="19" t="s">
        <v>14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taxes'!$A$208:$L$219,12,FALSE),"-",'Ark1'!$A$1,))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taxes'!$A$208:$L$219,12,FALSE),"-",'Ark1'!$A$1,))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taxes'!$A$208:$L$219,12,FALSE),"-",'Ark1'!$A$1,))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taxes'!$A$208:$L$219,12,FALSE),"-",'Ark1'!$A$1,))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taxes'!$A$208:$L$219,12,FALSE),"-",'Ark1'!$A$1,))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taxes'!$A$208:$L$219,12,FALSE),"-",'Ark1'!$A$1,))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taxes'!$A$208:$L$219,12,FALSE),"-",'Ark1'!$A$1,))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taxes'!$A$208:$L$219,12,FALSE),"-",'Ark1'!$A$1,))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taxes'!$A$208:$L$219,12,FALSE),"-",'Ark1'!$A$1,))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taxes'!$A$208:$L$219,12,FALSE),"-",'Ark1'!$A$1,))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taxes'!$A$208:$L$219,12,FALSE),"-",'Ark1'!$A$1,))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taxes'!$A$208:$L$219,12,FALSE),"-",'Ark1'!$A$1,))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taxes'!$A$208:$L$219,12,FALSE),"-",'Ark1'!$A$1,))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taxes'!$A$208:$L$219,12,FALSE),"-",'Ark1'!$A$1,))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taxes'!$A$208:$L$219,12,FALSE),"-",'Ark1'!$A$1,))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taxes'!$A$208:$L$219,12,FALSE),"-",'Ark1'!$A$1,))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taxes'!$A$208:$L$219,12,FALSE),"-",'Ark1'!$A$1,))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taxes'!$A$208:$L$219,12,FALSE),"-",'Ark1'!$A$1,))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taxes'!$A$208:$L$219,12,FALSE),"-",'Ark1'!$A$1,))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taxes'!$A$208:$L$219,12,FALSE),"-",'Ark1'!$A$1,))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taxes'!$A$208:$L$219,12,FALSE),"-",'Ark1'!$A$1,))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taxes'!$A$208:$L$219,12,FALSE),"-",'Ark1'!$A$1,))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taxes'!$A$208:$L$219,12,FALSE),"-",'Ark1'!$A$1,))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taxes'!$A$208:$L$219,12,FALSE),"-",'Ark1'!$A$1,))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taxes'!$A$208:$L$219,12,FALSE),"-",'Ark1'!$A$1,))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taxes'!$A$208:$L$219,12,FALSE),"-",'Ark1'!$A$1,))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taxes'!$A$208:$L$219,12,FALSE),"-",'Ark1'!$A$1,))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taxes'!$A$208:$L$219,12,FALSE),"-",'Ark1'!$A$1,))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taxes'!$A$208:$L$219,12,FALSE),"-",'Ark1'!$A$1,))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taxes'!$A$208:$L$219,12,FALSE),"-",'Ark1'!$A$1,))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taxes'!$A$208:$L$219,12,FALSE),"-",'Ark1'!$A$1,))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taxes'!$A$208:$L$219,12,FALSE),"-",'Ark1'!$A$1,))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taxes'!$A$208:$L$219,12,FALSE),"-",'Ark1'!$A$1,))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taxes'!$A$208:$L$219,12,FALSE),"-",'Ark1'!$A$1,))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taxes'!$A$208:$L$219,12,FALSE),"-",'Ark1'!$A$1,))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taxes'!$A$208:$L$219,12,FALSE),"-",'Ark1'!$A$1,))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taxes'!$A$208:$L$219,12,FALSE),"-",'Ark1'!$A$1,))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taxes'!$A$208:$L$219,12,FALSE),"-",'Ark1'!$A$1,))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taxes'!$A$208:$L$219,12,FALSE),"-",'Ark1'!$A$1,))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taxes'!$A$208:$L$219,12,FALSE),"-",'Ark1'!$A$1,))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taxes'!$A$208:$L$219,12,FALSE),"-",'Ark1'!$A$1,))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taxes'!$A$208:$L$219,12,FALSE),"-",'Ark1'!$A$1,))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taxes'!$A$208:$L$219,12,FALSE),"-",'Ark1'!$A$1,))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taxes'!$A$208:$L$219,12,FALSE),"-",'Ark1'!$A$1,))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taxes'!$A$208:$L$219,12,FALSE),"-",'Ark1'!$A$1,))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taxes'!$A$208:$L$219,12,FALSE),"-",'Ark1'!$A$1,))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taxes'!$A$208:$L$219,12,FALSE),"-",'Ark1'!$A$1,))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taxes'!$A$208:$L$219,12,FALSE),"-",'Ark1'!$A$1,))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taxes'!$A$208:$L$219,12,FALSE),"-",'Ark1'!$A$1,))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taxes'!$A$208:$L$219,12,FALSE),"-",'Ark1'!$A$1,))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taxes'!$A$208:$L$219,12,FALSE),"-",'Ark1'!$A$1,))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taxes'!$A$208:$L$219,12,FALSE),"-",'Ark1'!$A$1,))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taxes'!$A$208:$L$219,12,FALSE),"-",'Ark1'!$A$1,))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taxes'!$A$208:$L$219,12,FALSE),"-",'Ark1'!$A$1,))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taxes'!$A$208:$L$219,12,FALSE),"-",'Ark1'!$A$1,))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taxes'!$A$208:$L$219,12,FALSE),"-",'Ark1'!$A$1,))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taxes'!$A$208:$L$219,12,FALSE),"-",'Ark1'!$A$1,))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taxes'!$A$208:$L$219,12,FALSE),"-",'Ark1'!$A$1,))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taxes'!$A$208:$L$219,12,FALSE),"-",'Ark1'!$A$1,))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taxes'!$A$208:$L$219,12,FALSE),"-",'Ark1'!$A$1,))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taxes'!$A$208:$L$219,12,FALSE),"-",'Ark1'!$A$1,))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taxes'!$A$208:$L$219,12,FALSE),"-",'Ark1'!$A$1,))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taxes'!$A$208:$L$219,12,FALSE),"-",'Ark1'!$A$1,))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taxes'!$A$208:$L$219,12,FALSE),"-",'Ark1'!$A$1,))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taxes'!$A$208:$L$219,12,FALSE),"-",'Ark1'!$A$1,))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taxes'!$A$208:$L$219,12,FALSE),"-",'Ark1'!$A$1,))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taxes'!$A$208:$L$219,12,FALSE),"-",'Ark1'!$A$1,))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taxes'!$A$208:$L$219,12,FALSE),"-",'Ark1'!$A$1,))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taxes'!$A$208:$L$219,12,FALSE),"-",'Ark1'!$A$1,))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taxes'!$A$208:$L$219,12,FALSE),"-",'Ark1'!$A$1,))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taxes'!$A$208:$L$219,12,FALSE),"-",'Ark1'!$A$1,))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taxes'!$A$208:$L$219,12,FALSE),"-",'Ark1'!$A$1,))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taxes'!$A$208:$L$219,12,FALSE),"-",'Ark1'!$A$1,))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taxes'!$A$208:$L$219,12,FALSE),"-",'Ark1'!$A$1,))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taxes'!$A$208:$L$219,12,FALSE),"-",'Ark1'!$A$1,))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taxes'!$A$208:$L$219,12,FALSE),"-",'Ark1'!$A$1,))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taxes'!$A$208:$L$219,12,FALSE),"-",'Ark1'!$A$1,))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taxes'!$A$208:$L$219,12,FALSE),"-",'Ark1'!$A$1,))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taxes'!$A$208:$L$219,12,FALSE),"-",'Ark1'!$A$1,))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taxes'!$A$208:$L$219,12,FALSE),"-",'Ark1'!$A$1,))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taxes'!$A$208:$L$219,12,FALSE),"-",'Ark1'!$A$1,))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taxes'!$A$208:$L$219,12,FALSE),"-",'Ark1'!$A$1,))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taxes'!$A$208:$L$219,12,FALSE),"-",'Ark1'!$A$1,))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taxes'!$A$208:$L$219,12,FALSE),"-",'Ark1'!$A$1,))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taxes'!$A$208:$L$219,12,FALSE),"-",'Ark1'!$A$1,))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taxes'!$A$208:$L$219,12,FALSE),"-",'Ark1'!$A$1,))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taxes'!$A$208:$L$219,12,FALSE),"-",'Ark1'!$A$1,))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taxes'!$A$208:$L$219,12,FALSE),"-",'Ark1'!$A$1,))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taxes'!$A$208:$L$219,12,FALSE),"-",'Ark1'!$A$1,))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taxes'!$A$208:$L$219,12,FALSE),"-",'Ark1'!$A$1,))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taxes'!$A$208:$L$219,12,FALSE),"-",'Ark1'!$A$1,))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taxes'!$A$208:$L$219,12,FALSE),"-",'Ark1'!$A$1,))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taxes'!$A$208:$L$219,12,FALSE),"-",'Ark1'!$A$1,))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taxes'!$A$208:$L$219,12,FALSE),"-",'Ark1'!$A$1,))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taxes'!$A$208:$L$219,12,FALSE),"-",'Ark1'!$A$1,))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taxes'!$A$208:$L$219,12,FALSE),"-",'Ark1'!$A$1,))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taxes'!$A$208:$L$219,12,FALSE),"-",'Ark1'!$A$1,))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taxes'!$A$208:$L$219,12,FALSE),"-",'Ark1'!$A$1,))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taxes'!$A$208:$L$219,12,FALSE),"-",'Ark1'!$A$1,))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taxes'!$A$208:$L$219,12,FALSE),"-",'Ark1'!$A$1,))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taxes'!$A$208:$L$219,12,FALSE),"-",'Ark1'!$A$1,))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taxes'!$A$208:$L$219,12,FALSE),"-",'Ark1'!$A$1,))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taxes'!$A$208:$L$219,12,FALSE),"-",'Ark1'!$A$1,))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taxes'!$A$208:$L$219,12,FALSE),"-",'Ark1'!$A$1,))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taxes'!$A$208:$L$219,12,FALSE),"-",'Ark1'!$A$1,))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taxes'!$A$208:$L$219,12,FALSE),"-",'Ark1'!$A$1,))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taxes'!$A$208:$L$219,12,FALSE),"-",'Ark1'!$A$1,))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taxes'!$A$208:$L$219,12,FALSE),"-",'Ark1'!$A$1,))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taxes'!$A$208:$L$219,12,FALSE),"-",'Ark1'!$A$1,))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taxes'!$A$208:$L$219,12,FALSE),"-",'Ark1'!$A$1,))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taxes'!$A$208:$L$219,12,FALSE),"-",'Ark1'!$A$1,))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taxes'!$A$208:$L$219,12,FALSE),"-",'Ark1'!$A$1,))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taxes'!$A$208:$L$219,12,FALSE),"-",'Ark1'!$A$1,))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taxes'!$A$208:$L$219,12,FALSE),"-",'Ark1'!$A$1,))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taxes'!$A$208:$L$219,12,FALSE),"-",'Ark1'!$A$1,))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taxes'!$A$208:$L$219,12,FALSE),"-",'Ark1'!$A$1,))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taxes'!$A$208:$L$219,12,FALSE),"-",'Ark1'!$A$1,))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taxes'!$A$208:$L$219,12,FALSE),"-",'Ark1'!$A$1,))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taxes'!$A$208:$L$219,12,FALSE),"-",'Ark1'!$A$1,))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taxes'!$A$208:$L$219,12,FALSE),"-",'Ark1'!$A$1,))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taxes'!$A$208:$L$219,12,FALSE),"-",'Ark1'!$A$1,))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taxes'!$A$208:$L$219,12,FALSE),"-",'Ark1'!$A$1,))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taxes'!$A$208:$L$219,12,FALSE),"-",'Ark1'!$A$1,))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taxes'!$A$208:$L$219,12,FALSE),"-",'Ark1'!$A$1,))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taxes'!$A$208:$L$219,12,FALSE),"-",'Ark1'!$A$1,))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taxes'!$A$208:$L$219,12,FALSE),"-",'Ark1'!$A$1,))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taxes'!$A$208:$L$219,12,FALSE),"-",'Ark1'!$A$1,))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taxes'!$A$208:$L$219,12,FALSE),"-",'Ark1'!$A$1,))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taxes'!$A$208:$L$219,12,FALSE),"-",'Ark1'!$A$1,))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taxes'!$A$208:$L$219,12,FALSE),"-",'Ark1'!$A$1,))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taxes'!$A$208:$L$219,12,FALSE),"-",'Ark1'!$A$1,))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taxes'!$A$208:$L$219,12,FALSE),"-",'Ark1'!$A$1,))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taxes'!$A$208:$L$219,12,FALSE),"-",'Ark1'!$A$1,))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taxes'!$A$208:$L$219,12,FALSE),"-",'Ark1'!$A$1,))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taxes'!$A$208:$L$219,12,FALSE),"-",'Ark1'!$A$1,))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taxes'!$A$208:$L$219,12,FALSE),"-",'Ark1'!$A$1,))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taxes'!$A$208:$L$219,12,FALSE),"-",'Ark1'!$A$1,))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taxes'!$A$208:$L$219,12,FALSE),"-",'Ark1'!$A$1,))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taxes'!$A$208:$L$219,12,FALSE),"-",'Ark1'!$A$1,))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taxes'!$A$208:$L$219,12,FALSE),"-",'Ark1'!$A$1,))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taxes'!$A$208:$L$219,12,FALSE),"-",'Ark1'!$A$1,))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taxes'!$A$208:$L$219,12,FALSE),"-",'Ark1'!$A$1,))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taxes'!$A$208:$L$219,12,FALSE),"-",'Ark1'!$A$1,))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taxes'!$A$208:$L$219,12,FALSE),"-",'Ark1'!$A$1,))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taxes'!$A$208:$L$219,12,FALSE),"-",'Ark1'!$A$1,))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taxes'!$A$208:$L$219,12,FALSE),"-",'Ark1'!$A$1,))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taxes'!$A$208:$L$219,12,FALSE),"-",'Ark1'!$A$1,))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taxes'!$A$208:$L$219,12,FALSE),"-",'Ark1'!$A$1,))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taxes'!$A$208:$L$219,12,FALSE),"-",'Ark1'!$A$1,))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taxes'!$A$208:$L$219,12,FALSE),"-",'Ark1'!$A$1,))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taxes'!$A$208:$L$219,12,FALSE),"-",'Ark1'!$A$1,))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taxes'!$A$208:$L$219,12,FALSE),"-",'Ark1'!$A$1,))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8" t="str">
        <f>IF('Specification of wages &amp; taxes'!B161="","",'Specification of wages &amp; taxes'!$C$3)</f>
        <v/>
      </c>
      <c r="C156" s="109" t="str">
        <f>IF('Specification of wages &amp; taxes'!B161="","",CONCATENATE("01","-",VLOOKUP('Specification of wages &amp; taxes'!$E$2,'Specification of wages &amp; taxes'!$A$208:$L$219,12,FALSE),"-",'Ark1'!$A$1,))</f>
        <v/>
      </c>
      <c r="D156" s="109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9" t="str">
        <f>IF('Specification of wages &amp; taxes'!B161="","",VLOOKUP('Specification of wages &amp; taxes'!L161,'Specification of wages &amp; taxes'!$G$215:$I$220,3,FALSE))</f>
        <v/>
      </c>
      <c r="F156" s="109" t="str">
        <f>IF('Specification of wages &amp; taxes'!B161="","",ROUND('Specification of wages &amp; taxes'!AA161,0))</f>
        <v/>
      </c>
      <c r="G156" s="110" t="str">
        <f>IF('Specification of wages &amp; taxes'!B161="","",ROUND('Specification of wages &amp; taxes'!U161,0))</f>
        <v/>
      </c>
      <c r="H156" s="111" t="str">
        <f>IF('Specification of wages &amp; taxes'!B161="","",CONCATENATE(B156,";",C156,";",D156,";",E156,";",F156,";",G156))</f>
        <v/>
      </c>
    </row>
  </sheetData>
  <sheetProtection password="CD6A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G8" sqref="G8"/>
    </sheetView>
  </sheetViews>
  <sheetFormatPr defaultColWidth="17.28515625" defaultRowHeight="15" customHeight="1" x14ac:dyDescent="0.25"/>
  <cols>
    <col min="1" max="6" width="8.7109375" customWidth="1"/>
  </cols>
  <sheetData>
    <row r="1" spans="1:4" x14ac:dyDescent="0.25">
      <c r="A1" s="210">
        <v>2014</v>
      </c>
      <c r="B1" s="211"/>
      <c r="C1" s="211"/>
      <c r="D1" s="122"/>
    </row>
    <row r="2" spans="1:4" ht="15" customHeight="1" x14ac:dyDescent="0.25">
      <c r="A2" s="123"/>
      <c r="B2" s="123"/>
      <c r="C2" s="123"/>
      <c r="D2" s="122"/>
    </row>
    <row r="3" spans="1:4" ht="15" customHeight="1" x14ac:dyDescent="0.25">
      <c r="A3" s="123"/>
      <c r="B3" s="123"/>
      <c r="C3" s="123"/>
      <c r="D3" s="122"/>
    </row>
    <row r="4" spans="1:4" ht="15" customHeight="1" x14ac:dyDescent="0.25">
      <c r="A4" s="123"/>
      <c r="B4" s="123"/>
      <c r="C4" s="123"/>
      <c r="D4" s="122"/>
    </row>
  </sheetData>
  <sheetProtection password="CD6A" sheet="1" objects="1" scenarios="1"/>
  <mergeCells count="1">
    <mergeCell ref="A1:C1"/>
  </mergeCells>
  <dataValidations count="1">
    <dataValidation type="list" showErrorMessage="1" sqref="A1">
      <formula1>$A$222:$A$227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Information on contractor</vt:lpstr>
      <vt:lpstr>Specification of wages &amp; taxes</vt:lpstr>
      <vt:lpstr>List of subcontractors</vt:lpstr>
      <vt:lpstr>CSV-file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Mickael Storm Sonn</cp:lastModifiedBy>
  <dcterms:created xsi:type="dcterms:W3CDTF">2015-05-04T12:02:48Z</dcterms:created>
  <dcterms:modified xsi:type="dcterms:W3CDTF">2016-01-04T16:37:33Z</dcterms:modified>
</cp:coreProperties>
</file>